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FINANCIJSKI OBRASCI (FINA, MZO) PRORAČUN\ZAVRŠNI za 2025 – radno 5. 2. 2026\"/>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G340" i="9"/>
  <c r="F340" i="9"/>
  <c r="E340" i="9"/>
  <c r="B340" i="9"/>
  <c r="F339" i="9"/>
  <c r="F338" i="9"/>
  <c r="F337" i="9"/>
  <c r="F336" i="9"/>
  <c r="H335" i="9"/>
  <c r="G335" i="9"/>
  <c r="F335" i="9"/>
  <c r="E335" i="9"/>
  <c r="B335" i="9"/>
  <c r="F334" i="9"/>
  <c r="H333" i="9"/>
  <c r="G333" i="9"/>
  <c r="F333" i="9"/>
  <c r="E333" i="9"/>
  <c r="B333" i="9"/>
  <c r="H332" i="9"/>
  <c r="G332" i="9"/>
  <c r="F332" i="9"/>
  <c r="E332" i="9"/>
  <c r="B332" i="9"/>
  <c r="H331" i="9"/>
  <c r="G331" i="9"/>
  <c r="F331" i="9"/>
  <c r="E331" i="9"/>
  <c r="B331" i="9"/>
  <c r="H330" i="9"/>
  <c r="G330" i="9"/>
  <c r="F330" i="9"/>
  <c r="E330" i="9"/>
  <c r="B330" i="9"/>
  <c r="H329" i="9"/>
  <c r="G329" i="9"/>
  <c r="F329" i="9"/>
  <c r="E329" i="9"/>
  <c r="B329" i="9"/>
  <c r="H328" i="9"/>
  <c r="G328" i="9"/>
  <c r="F328" i="9"/>
  <c r="E328" i="9"/>
  <c r="B328" i="9"/>
  <c r="H327" i="9"/>
  <c r="G327" i="9"/>
  <c r="F327" i="9"/>
  <c r="E327" i="9"/>
  <c r="B327" i="9"/>
  <c r="H326" i="9"/>
  <c r="G326" i="9"/>
  <c r="F326" i="9"/>
  <c r="E326" i="9"/>
  <c r="B326" i="9"/>
  <c r="H325" i="9"/>
  <c r="G325" i="9"/>
  <c r="F325" i="9"/>
  <c r="E325" i="9"/>
  <c r="B325" i="9"/>
  <c r="H324" i="9"/>
  <c r="G324" i="9"/>
  <c r="F324" i="9"/>
  <c r="E324" i="9"/>
  <c r="B324" i="9"/>
  <c r="H323" i="9"/>
  <c r="G323" i="9"/>
  <c r="F323" i="9"/>
  <c r="E323" i="9"/>
  <c r="B323" i="9"/>
  <c r="H322" i="9"/>
  <c r="G322" i="9"/>
  <c r="F322" i="9"/>
  <c r="E322" i="9"/>
  <c r="B322" i="9"/>
  <c r="H321" i="9"/>
  <c r="G321" i="9"/>
  <c r="F321" i="9"/>
  <c r="E321" i="9"/>
  <c r="B321" i="9"/>
  <c r="H320" i="9"/>
  <c r="G320" i="9"/>
  <c r="F320" i="9"/>
  <c r="E320" i="9"/>
  <c r="B320" i="9"/>
  <c r="H319" i="9"/>
  <c r="G319" i="9"/>
  <c r="F319" i="9"/>
  <c r="E319" i="9"/>
  <c r="B319" i="9"/>
  <c r="H318" i="9"/>
  <c r="G318" i="9"/>
  <c r="F318" i="9"/>
  <c r="E318" i="9"/>
  <c r="B318" i="9"/>
  <c r="H317" i="9"/>
  <c r="G317" i="9"/>
  <c r="F317" i="9"/>
  <c r="E317" i="9"/>
  <c r="B317" i="9"/>
  <c r="F316" i="9"/>
  <c r="F315" i="9"/>
  <c r="F314" i="9"/>
  <c r="H313" i="9"/>
  <c r="G313" i="9"/>
  <c r="F313" i="9"/>
  <c r="E313" i="9"/>
  <c r="B313" i="9"/>
  <c r="H312" i="9"/>
  <c r="G312" i="9"/>
  <c r="F312" i="9"/>
  <c r="E312" i="9"/>
  <c r="B312" i="9"/>
  <c r="H311" i="9"/>
  <c r="G311" i="9"/>
  <c r="F311" i="9"/>
  <c r="E311" i="9"/>
  <c r="B311" i="9"/>
  <c r="F310" i="9"/>
  <c r="F309" i="9"/>
  <c r="F308" i="9"/>
  <c r="H307" i="9"/>
  <c r="G307" i="9"/>
  <c r="F307" i="9"/>
  <c r="E307" i="9"/>
  <c r="B307" i="9"/>
  <c r="F306" i="9"/>
  <c r="H305" i="9"/>
  <c r="G305" i="9"/>
  <c r="F305" i="9"/>
  <c r="E305" i="9"/>
  <c r="B305" i="9"/>
  <c r="H304" i="9"/>
  <c r="G304" i="9"/>
  <c r="F304" i="9"/>
  <c r="E304" i="9"/>
  <c r="B304" i="9"/>
  <c r="H303" i="9"/>
  <c r="G303" i="9"/>
  <c r="F303" i="9"/>
  <c r="E303" i="9"/>
  <c r="B303" i="9"/>
  <c r="F302" i="9"/>
  <c r="F301" i="9"/>
  <c r="F300" i="9"/>
  <c r="F299" i="9"/>
  <c r="F298" i="9"/>
  <c r="F297" i="9"/>
  <c r="L296" i="9"/>
  <c r="H296" i="9"/>
  <c r="F296" i="9"/>
  <c r="F295" i="9"/>
  <c r="I294" i="9"/>
  <c r="H294" i="9"/>
  <c r="F294" i="9"/>
  <c r="E294" i="9"/>
  <c r="B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F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F24" i="9"/>
  <c r="F4" i="9"/>
  <c r="O3" i="9"/>
  <c r="G296" i="9" s="1"/>
  <c r="E296" i="9" s="1"/>
  <c r="B296" i="9" s="1"/>
  <c r="I3" i="9"/>
  <c r="H3" i="9"/>
  <c r="G3" i="9"/>
  <c r="D104" i="8"/>
  <c r="D97" i="8"/>
  <c r="D92" i="8"/>
  <c r="D87" i="8"/>
  <c r="D82" i="8"/>
  <c r="D77" i="8"/>
  <c r="D72" i="8"/>
  <c r="D67" i="8"/>
  <c r="D62" i="8"/>
  <c r="D57" i="8"/>
  <c r="D52" i="8"/>
  <c r="D51" i="8"/>
  <c r="D46" i="8"/>
  <c r="D45" i="8"/>
  <c r="D37" i="8"/>
  <c r="D27" i="8"/>
  <c r="D25" i="8"/>
  <c r="D18" i="8"/>
  <c r="D8" i="8"/>
  <c r="D6" i="8"/>
  <c r="E44" i="7"/>
  <c r="D44" i="7"/>
  <c r="E39" i="7"/>
  <c r="D39" i="7"/>
  <c r="E38" i="7"/>
  <c r="D38" i="7"/>
  <c r="E30" i="7"/>
  <c r="D30" i="7"/>
  <c r="E23" i="7"/>
  <c r="D23" i="7"/>
  <c r="E22" i="7"/>
  <c r="D22" i="7"/>
  <c r="E14" i="7"/>
  <c r="D14" i="7"/>
  <c r="E7" i="7"/>
  <c r="D7" i="7"/>
  <c r="E6" i="7"/>
  <c r="D6" i="7"/>
  <c r="E5" i="7"/>
  <c r="D5" i="7"/>
  <c r="G346" i="9" s="1"/>
  <c r="E346"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D255" i="5"/>
  <c r="F255" i="5" s="1"/>
  <c r="F254" i="5"/>
  <c r="F253" i="5"/>
  <c r="E252" i="5"/>
  <c r="D252" i="5"/>
  <c r="F252" i="5" s="1"/>
  <c r="E251" i="5"/>
  <c r="D251" i="5"/>
  <c r="F251"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D219" i="5"/>
  <c r="G339" i="9" s="1"/>
  <c r="E339" i="9" s="1"/>
  <c r="B339" i="9" s="1"/>
  <c r="F218" i="5"/>
  <c r="F217" i="5"/>
  <c r="F216" i="5"/>
  <c r="F215" i="5"/>
  <c r="F214" i="5"/>
  <c r="F213" i="5"/>
  <c r="F212" i="5"/>
  <c r="E211" i="5"/>
  <c r="D211" i="5"/>
  <c r="F211" i="5" s="1"/>
  <c r="F210" i="5"/>
  <c r="F209" i="5"/>
  <c r="F208" i="5"/>
  <c r="F207" i="5"/>
  <c r="F206" i="5"/>
  <c r="F205" i="5"/>
  <c r="E204" i="5"/>
  <c r="D204" i="5"/>
  <c r="F204" i="5" s="1"/>
  <c r="E203" i="5"/>
  <c r="H338" i="9" s="1"/>
  <c r="D203" i="5"/>
  <c r="G338" i="9" s="1"/>
  <c r="E338" i="9" s="1"/>
  <c r="B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G336" i="9" s="1"/>
  <c r="E336" i="9" s="1"/>
  <c r="B336" i="9" s="1"/>
  <c r="E177" i="5"/>
  <c r="D177" i="5"/>
  <c r="F177" i="5" s="1"/>
  <c r="E176" i="5"/>
  <c r="D176" i="5"/>
  <c r="F176" i="5"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E88" i="5"/>
  <c r="D88" i="5"/>
  <c r="F88" i="5" s="1"/>
  <c r="F87" i="5"/>
  <c r="F86" i="5"/>
  <c r="F85" i="5"/>
  <c r="F84" i="5"/>
  <c r="F83" i="5"/>
  <c r="E82" i="5"/>
  <c r="D82" i="5"/>
  <c r="F82" i="5" s="1"/>
  <c r="F81" i="5"/>
  <c r="F80" i="5"/>
  <c r="F79" i="5"/>
  <c r="F78" i="5"/>
  <c r="F77" i="5"/>
  <c r="E76" i="5"/>
  <c r="D76" i="5"/>
  <c r="F76" i="5" s="1"/>
  <c r="F75" i="5"/>
  <c r="F74" i="5"/>
  <c r="F73" i="5"/>
  <c r="F72" i="5"/>
  <c r="E71" i="5"/>
  <c r="D71" i="5"/>
  <c r="F71" i="5" s="1"/>
  <c r="E70" i="5"/>
  <c r="D70" i="5"/>
  <c r="F70" i="5" s="1"/>
  <c r="E69" i="5"/>
  <c r="D69" i="5"/>
  <c r="F69"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99" i="9" s="1"/>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D598" i="4"/>
  <c r="F598" i="4" s="1"/>
  <c r="E597" i="4"/>
  <c r="D597" i="4"/>
  <c r="F597" i="4" s="1"/>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6" i="4" s="1"/>
  <c r="E535" i="4"/>
  <c r="E640" i="4" s="1"/>
  <c r="D535" i="4"/>
  <c r="D640" i="4" s="1"/>
  <c r="F640" i="4" s="1"/>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F431" i="4" s="1"/>
  <c r="E430" i="4"/>
  <c r="E639" i="4" s="1"/>
  <c r="D430" i="4"/>
  <c r="D639" i="4" s="1"/>
  <c r="F639" i="4" s="1"/>
  <c r="E428" i="4"/>
  <c r="D428" i="4"/>
  <c r="F428" i="4" s="1"/>
  <c r="E427" i="4"/>
  <c r="D427" i="4"/>
  <c r="D648" i="4" s="1"/>
  <c r="F648" i="4" s="1"/>
  <c r="E426" i="4"/>
  <c r="E647" i="4" s="1"/>
  <c r="D426" i="4"/>
  <c r="D647" i="4" s="1"/>
  <c r="F647" i="4" s="1"/>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E373" i="4"/>
  <c r="D373" i="4"/>
  <c r="F373" i="4" s="1"/>
  <c r="F372" i="4"/>
  <c r="F371" i="4"/>
  <c r="F370" i="4"/>
  <c r="F369" i="4"/>
  <c r="F368" i="4"/>
  <c r="F367" i="4"/>
  <c r="E366" i="4"/>
  <c r="D366" i="4"/>
  <c r="F366" i="4" s="1"/>
  <c r="F365" i="4"/>
  <c r="F364" i="4"/>
  <c r="F363" i="4"/>
  <c r="E362" i="4"/>
  <c r="D362" i="4"/>
  <c r="F362" i="4" s="1"/>
  <c r="E361" i="4"/>
  <c r="D361" i="4"/>
  <c r="F361" i="4" s="1"/>
  <c r="E360" i="4"/>
  <c r="E418" i="4" s="1"/>
  <c r="D360" i="4"/>
  <c r="D418" i="4" s="1"/>
  <c r="F418" i="4" s="1"/>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E310" i="4"/>
  <c r="D310" i="4"/>
  <c r="F310" i="4" s="1"/>
  <c r="E309" i="4"/>
  <c r="D309" i="4"/>
  <c r="F309" i="4" s="1"/>
  <c r="E308" i="4"/>
  <c r="E417" i="4" s="1"/>
  <c r="D308" i="4"/>
  <c r="D417" i="4" s="1"/>
  <c r="F417"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D273" i="4"/>
  <c r="F273" i="4" s="1"/>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D230" i="4"/>
  <c r="F230" i="4" s="1"/>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E164" i="4"/>
  <c r="D164" i="4"/>
  <c r="F164" i="4" s="1"/>
  <c r="F163" i="4"/>
  <c r="F162" i="4"/>
  <c r="F161" i="4"/>
  <c r="E160" i="4"/>
  <c r="D160" i="4"/>
  <c r="F160" i="4" s="1"/>
  <c r="F159" i="4"/>
  <c r="F158" i="4"/>
  <c r="F157" i="4"/>
  <c r="F156" i="4"/>
  <c r="F155" i="4"/>
  <c r="E154" i="4"/>
  <c r="D154" i="4"/>
  <c r="F154" i="4" s="1"/>
  <c r="E153" i="4"/>
  <c r="D153" i="4"/>
  <c r="E152" i="4"/>
  <c r="E299" i="4" s="1"/>
  <c r="D152" i="4"/>
  <c r="D299" i="4" s="1"/>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4" i="4" s="1"/>
  <c r="F133" i="4"/>
  <c r="F132" i="4"/>
  <c r="F131" i="4"/>
  <c r="F130" i="4"/>
  <c r="E129" i="4"/>
  <c r="D129" i="4"/>
  <c r="F129" i="4" s="1"/>
  <c r="F128" i="4"/>
  <c r="F127" i="4"/>
  <c r="E126" i="4"/>
  <c r="D126" i="4"/>
  <c r="F126" i="4" s="1"/>
  <c r="E125"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D49" i="4"/>
  <c r="F49"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41" i="3"/>
  <c r="G41" i="3"/>
  <c r="B41" i="3"/>
  <c r="I40" i="3"/>
  <c r="G40" i="3"/>
  <c r="B40" i="3"/>
  <c r="G39" i="3"/>
  <c r="B39" i="3"/>
  <c r="H38" i="3"/>
  <c r="G38" i="3"/>
  <c r="B38" i="3"/>
  <c r="I36" i="3"/>
  <c r="H36" i="3"/>
  <c r="G36" i="3"/>
  <c r="B36" i="3"/>
  <c r="I35" i="3"/>
  <c r="H35" i="3"/>
  <c r="G35" i="3"/>
  <c r="B35" i="3"/>
  <c r="I34" i="3"/>
  <c r="H34" i="3"/>
  <c r="G34" i="3"/>
  <c r="B34" i="3"/>
  <c r="I33" i="3"/>
  <c r="H33" i="3"/>
  <c r="G33" i="3"/>
  <c r="B33" i="3"/>
  <c r="I31" i="3"/>
  <c r="G31" i="3"/>
  <c r="B31" i="3"/>
  <c r="I30" i="3"/>
  <c r="H30" i="3"/>
  <c r="G30" i="3"/>
  <c r="B30" i="3"/>
  <c r="I29" i="3"/>
  <c r="H29" i="3"/>
  <c r="G29" i="3"/>
  <c r="B29" i="3"/>
  <c r="I28" i="3"/>
  <c r="H28" i="3"/>
  <c r="G28" i="3"/>
  <c r="B28" i="3"/>
  <c r="I27" i="3"/>
  <c r="H27" i="3"/>
  <c r="G27" i="3"/>
  <c r="B27" i="3"/>
  <c r="I25" i="3"/>
  <c r="H25" i="3"/>
  <c r="G25" i="3"/>
  <c r="B25" i="3"/>
  <c r="I24" i="3"/>
  <c r="H24" i="3"/>
  <c r="G24" i="3"/>
  <c r="B24" i="3"/>
  <c r="I23" i="3"/>
  <c r="H23" i="3"/>
  <c r="G23" i="3"/>
  <c r="B23" i="3"/>
  <c r="I22" i="3"/>
  <c r="H22" i="3"/>
  <c r="G22" i="3"/>
  <c r="B22" i="3"/>
  <c r="G20" i="3"/>
  <c r="B20" i="3"/>
  <c r="G19" i="3"/>
  <c r="B19" i="3"/>
  <c r="I18" i="3"/>
  <c r="H18" i="3"/>
  <c r="G18" i="3"/>
  <c r="B18" i="3"/>
  <c r="I17" i="3"/>
  <c r="H17" i="3"/>
  <c r="G17" i="3"/>
  <c r="B17" i="3"/>
  <c r="H10" i="3" a="1"/>
  <c r="H10" i="3"/>
  <c r="L3" i="9" s="1"/>
  <c r="C1686" i="1"/>
  <c r="H1686" i="1" s="1"/>
  <c r="C1685" i="1"/>
  <c r="H1685" i="1" s="1"/>
  <c r="C1684" i="1"/>
  <c r="H1684" i="1" s="1"/>
  <c r="C1683" i="1"/>
  <c r="H1683" i="1" s="1"/>
  <c r="C1682" i="1"/>
  <c r="H1682" i="1" s="1"/>
  <c r="C1681" i="1"/>
  <c r="H1681"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9" i="1"/>
  <c r="H1649"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9" i="1"/>
  <c r="H1629" i="1" s="1"/>
  <c r="C1628" i="1"/>
  <c r="H1628" i="1" s="1"/>
  <c r="C1627" i="1"/>
  <c r="H1627" i="1" s="1"/>
  <c r="C1626" i="1"/>
  <c r="H1626" i="1" s="1"/>
  <c r="C1625" i="1"/>
  <c r="H1625" i="1" s="1"/>
  <c r="C1624" i="1"/>
  <c r="H1624" i="1" s="1"/>
  <c r="C1623" i="1"/>
  <c r="H1623" i="1" s="1"/>
  <c r="C1622" i="1"/>
  <c r="H1622"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2" i="1"/>
  <c r="H1602"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5" i="1"/>
  <c r="H1585" i="1" s="1"/>
  <c r="C1584" i="1"/>
  <c r="H1584" i="1" s="1"/>
  <c r="C1583" i="1"/>
  <c r="H1583" i="1" s="1"/>
  <c r="C1582" i="1"/>
  <c r="D1581" i="1"/>
  <c r="C1581" i="1"/>
  <c r="J1581" i="1" s="1"/>
  <c r="D1580" i="1"/>
  <c r="C1580" i="1"/>
  <c r="J1580" i="1" s="1"/>
  <c r="D1579" i="1"/>
  <c r="C1579" i="1"/>
  <c r="J1579" i="1" s="1"/>
  <c r="D1578" i="1"/>
  <c r="C1578" i="1"/>
  <c r="J1578" i="1" s="1"/>
  <c r="D1577" i="1"/>
  <c r="C1577" i="1"/>
  <c r="H1577" i="1" s="1"/>
  <c r="D1576" i="1"/>
  <c r="C1576" i="1"/>
  <c r="J1576" i="1" s="1"/>
  <c r="D1575" i="1"/>
  <c r="C1575" i="1"/>
  <c r="J1575" i="1" s="1"/>
  <c r="D1574" i="1"/>
  <c r="C1574" i="1"/>
  <c r="J1574" i="1" s="1"/>
  <c r="D1573" i="1"/>
  <c r="C1573" i="1"/>
  <c r="J1573" i="1" s="1"/>
  <c r="D1572" i="1"/>
  <c r="C1572" i="1"/>
  <c r="H1572" i="1" s="1"/>
  <c r="D1571" i="1"/>
  <c r="C1571" i="1"/>
  <c r="H1571" i="1" s="1"/>
  <c r="D1570" i="1"/>
  <c r="C1570" i="1"/>
  <c r="J1570" i="1" s="1"/>
  <c r="D1569" i="1"/>
  <c r="C1569" i="1"/>
  <c r="J1569" i="1" s="1"/>
  <c r="D1568" i="1"/>
  <c r="C1568" i="1"/>
  <c r="J1568" i="1" s="1"/>
  <c r="D1567" i="1"/>
  <c r="C1567" i="1"/>
  <c r="J1567" i="1" s="1"/>
  <c r="D1566" i="1"/>
  <c r="C1566" i="1"/>
  <c r="J1566" i="1" s="1"/>
  <c r="D1565" i="1"/>
  <c r="C1565" i="1"/>
  <c r="J1565" i="1" s="1"/>
  <c r="D1564" i="1"/>
  <c r="C1564" i="1"/>
  <c r="J1564" i="1" s="1"/>
  <c r="D1563" i="1"/>
  <c r="C1563" i="1"/>
  <c r="H1563" i="1" s="1"/>
  <c r="D1562" i="1"/>
  <c r="C1562" i="1"/>
  <c r="J1562" i="1" s="1"/>
  <c r="D1561" i="1"/>
  <c r="C1561" i="1"/>
  <c r="J1561" i="1" s="1"/>
  <c r="D1560" i="1"/>
  <c r="C1560" i="1"/>
  <c r="J1560" i="1" s="1"/>
  <c r="D1559" i="1"/>
  <c r="C1559" i="1"/>
  <c r="J1559" i="1" s="1"/>
  <c r="D1558" i="1"/>
  <c r="C1558" i="1"/>
  <c r="J1558" i="1" s="1"/>
  <c r="D1557" i="1"/>
  <c r="C1557" i="1"/>
  <c r="J1557" i="1" s="1"/>
  <c r="D1556" i="1"/>
  <c r="C1556" i="1"/>
  <c r="H1556" i="1" s="1"/>
  <c r="D1555" i="1"/>
  <c r="C1555" i="1"/>
  <c r="H1555" i="1" s="1"/>
  <c r="D1554" i="1"/>
  <c r="C1554" i="1"/>
  <c r="J1554" i="1" s="1"/>
  <c r="D1553" i="1"/>
  <c r="C1553" i="1"/>
  <c r="J1553" i="1" s="1"/>
  <c r="D1552" i="1"/>
  <c r="C1552" i="1"/>
  <c r="J1552" i="1" s="1"/>
  <c r="D1551" i="1"/>
  <c r="C1551" i="1"/>
  <c r="J1551" i="1" s="1"/>
  <c r="D1550" i="1"/>
  <c r="C1550" i="1"/>
  <c r="J1550" i="1" s="1"/>
  <c r="D1549" i="1"/>
  <c r="C1549" i="1"/>
  <c r="J1549" i="1" s="1"/>
  <c r="D1548" i="1"/>
  <c r="C1548" i="1"/>
  <c r="J1548" i="1" s="1"/>
  <c r="D1547" i="1"/>
  <c r="C1547" i="1"/>
  <c r="J1547" i="1" s="1"/>
  <c r="D1546" i="1"/>
  <c r="C1546" i="1"/>
  <c r="J1546" i="1" s="1"/>
  <c r="D1545" i="1"/>
  <c r="C1545" i="1"/>
  <c r="J1545" i="1" s="1"/>
  <c r="D1544" i="1"/>
  <c r="C1544" i="1"/>
  <c r="J1544" i="1" s="1"/>
  <c r="D1543" i="1"/>
  <c r="C1543" i="1"/>
  <c r="J1543" i="1" s="1"/>
  <c r="D1542" i="1"/>
  <c r="C1542" i="1"/>
  <c r="J1542" i="1" s="1"/>
  <c r="D1541" i="1"/>
  <c r="C1541" i="1"/>
  <c r="J1541" i="1" s="1"/>
  <c r="D1540" i="1"/>
  <c r="C1540" i="1"/>
  <c r="H1540" i="1" s="1"/>
  <c r="D1539" i="1"/>
  <c r="C1539" i="1"/>
  <c r="H1539" i="1" s="1"/>
  <c r="D1538" i="1"/>
  <c r="C1538" i="1"/>
  <c r="H1538" i="1" s="1"/>
  <c r="D1537" i="1"/>
  <c r="D1536" i="1"/>
  <c r="C1536" i="1"/>
  <c r="H1536" i="1" s="1"/>
  <c r="D1535" i="1"/>
  <c r="C1535" i="1"/>
  <c r="H1535" i="1" s="1"/>
  <c r="D1534" i="1"/>
  <c r="C1534" i="1"/>
  <c r="H1534" i="1" s="1"/>
  <c r="D1533" i="1"/>
  <c r="C1533" i="1"/>
  <c r="H1533" i="1" s="1"/>
  <c r="D1532" i="1"/>
  <c r="C1532" i="1"/>
  <c r="H1532" i="1" s="1"/>
  <c r="D1531" i="1"/>
  <c r="C1531" i="1"/>
  <c r="H1531" i="1" s="1"/>
  <c r="D1530" i="1"/>
  <c r="C1530" i="1"/>
  <c r="H1530" i="1" s="1"/>
  <c r="D1529" i="1"/>
  <c r="C1529" i="1"/>
  <c r="H1529" i="1" s="1"/>
  <c r="D1528" i="1"/>
  <c r="C1528" i="1"/>
  <c r="H1528" i="1" s="1"/>
  <c r="D1527" i="1"/>
  <c r="C1527" i="1"/>
  <c r="H1527" i="1" s="1"/>
  <c r="D1526" i="1"/>
  <c r="C1526" i="1"/>
  <c r="H1526" i="1" s="1"/>
  <c r="D1525" i="1"/>
  <c r="C1525" i="1"/>
  <c r="H1525" i="1" s="1"/>
  <c r="D1524" i="1"/>
  <c r="C1524" i="1"/>
  <c r="H1524" i="1" s="1"/>
  <c r="D1523" i="1"/>
  <c r="C1523" i="1"/>
  <c r="H1523" i="1" s="1"/>
  <c r="D1522" i="1"/>
  <c r="C1522" i="1"/>
  <c r="H1522" i="1" s="1"/>
  <c r="D1521" i="1"/>
  <c r="C1521" i="1"/>
  <c r="H1521" i="1" s="1"/>
  <c r="D1520" i="1"/>
  <c r="C1520" i="1"/>
  <c r="H1520" i="1" s="1"/>
  <c r="D1519" i="1"/>
  <c r="C1519" i="1"/>
  <c r="H1519" i="1" s="1"/>
  <c r="D1518" i="1"/>
  <c r="C1518" i="1"/>
  <c r="H1518" i="1" s="1"/>
  <c r="D1517" i="1"/>
  <c r="C1517" i="1"/>
  <c r="H1517" i="1" s="1"/>
  <c r="D1516" i="1"/>
  <c r="C1516" i="1"/>
  <c r="H1516" i="1" s="1"/>
  <c r="D1515" i="1"/>
  <c r="C1515" i="1"/>
  <c r="H1515" i="1" s="1"/>
  <c r="D1514" i="1"/>
  <c r="C1514" i="1"/>
  <c r="H1514" i="1" s="1"/>
  <c r="D1513" i="1"/>
  <c r="C1513" i="1"/>
  <c r="H1513" i="1" s="1"/>
  <c r="D1512" i="1"/>
  <c r="C1512" i="1"/>
  <c r="H1512" i="1" s="1"/>
  <c r="D1511" i="1"/>
  <c r="C1511" i="1"/>
  <c r="H1511" i="1" s="1"/>
  <c r="D1510" i="1"/>
  <c r="C1510" i="1"/>
  <c r="H1510" i="1" s="1"/>
  <c r="D1509" i="1"/>
  <c r="C1509" i="1"/>
  <c r="H1509" i="1" s="1"/>
  <c r="D1508" i="1"/>
  <c r="C1508" i="1"/>
  <c r="H1508" i="1" s="1"/>
  <c r="D1507" i="1"/>
  <c r="C1507" i="1"/>
  <c r="H1507" i="1" s="1"/>
  <c r="D1506" i="1"/>
  <c r="C1506" i="1"/>
  <c r="H1506" i="1" s="1"/>
  <c r="D1505" i="1"/>
  <c r="C1505" i="1"/>
  <c r="H1505" i="1" s="1"/>
  <c r="D1504" i="1"/>
  <c r="C1504" i="1"/>
  <c r="H1504" i="1" s="1"/>
  <c r="D1503" i="1"/>
  <c r="C1503" i="1"/>
  <c r="H1503" i="1" s="1"/>
  <c r="D1502" i="1"/>
  <c r="C1502" i="1"/>
  <c r="H1502" i="1" s="1"/>
  <c r="D1501" i="1"/>
  <c r="C1501" i="1"/>
  <c r="H1501" i="1" s="1"/>
  <c r="D1500" i="1"/>
  <c r="C1500" i="1"/>
  <c r="H1500" i="1" s="1"/>
  <c r="D1499" i="1"/>
  <c r="C1499" i="1"/>
  <c r="H1499" i="1" s="1"/>
  <c r="D1498" i="1"/>
  <c r="C1498" i="1"/>
  <c r="H1498" i="1" s="1"/>
  <c r="D1497" i="1"/>
  <c r="C1497" i="1"/>
  <c r="H1497" i="1" s="1"/>
  <c r="D1496" i="1"/>
  <c r="C1496" i="1"/>
  <c r="H1496" i="1" s="1"/>
  <c r="D1495" i="1"/>
  <c r="C1495" i="1"/>
  <c r="H1495" i="1" s="1"/>
  <c r="D1494" i="1"/>
  <c r="C1494" i="1"/>
  <c r="H1494" i="1" s="1"/>
  <c r="D1493" i="1"/>
  <c r="C1493" i="1"/>
  <c r="H1493" i="1" s="1"/>
  <c r="D1492" i="1"/>
  <c r="C1492" i="1"/>
  <c r="H1492" i="1" s="1"/>
  <c r="D1491" i="1"/>
  <c r="C1491" i="1"/>
  <c r="H1491" i="1" s="1"/>
  <c r="D1490" i="1"/>
  <c r="C1490" i="1"/>
  <c r="H1490" i="1" s="1"/>
  <c r="D1489" i="1"/>
  <c r="C1489" i="1"/>
  <c r="H1489" i="1" s="1"/>
  <c r="D1488" i="1"/>
  <c r="C1488" i="1"/>
  <c r="H1488" i="1" s="1"/>
  <c r="D1487" i="1"/>
  <c r="C1487" i="1"/>
  <c r="H1487" i="1" s="1"/>
  <c r="D1486" i="1"/>
  <c r="C1486" i="1"/>
  <c r="H1486" i="1" s="1"/>
  <c r="D1485" i="1"/>
  <c r="C1485" i="1"/>
  <c r="H1485" i="1" s="1"/>
  <c r="D1484" i="1"/>
  <c r="C1484" i="1"/>
  <c r="H1484" i="1" s="1"/>
  <c r="D1483" i="1"/>
  <c r="C1483" i="1"/>
  <c r="H1483" i="1" s="1"/>
  <c r="D1482" i="1"/>
  <c r="C1482" i="1"/>
  <c r="H1482" i="1" s="1"/>
  <c r="D1481" i="1"/>
  <c r="C1481" i="1"/>
  <c r="H1481" i="1" s="1"/>
  <c r="D1480" i="1"/>
  <c r="C1480" i="1"/>
  <c r="H1480" i="1" s="1"/>
  <c r="D1479" i="1"/>
  <c r="C1479" i="1"/>
  <c r="H1479" i="1" s="1"/>
  <c r="D1478" i="1"/>
  <c r="C1478" i="1"/>
  <c r="H1478" i="1" s="1"/>
  <c r="D1477" i="1"/>
  <c r="C1477" i="1"/>
  <c r="H1477" i="1" s="1"/>
  <c r="D1476" i="1"/>
  <c r="C1476" i="1"/>
  <c r="H1476" i="1" s="1"/>
  <c r="D1475" i="1"/>
  <c r="C1475" i="1"/>
  <c r="H1475" i="1" s="1"/>
  <c r="D1474" i="1"/>
  <c r="C1474" i="1"/>
  <c r="H1474" i="1" s="1"/>
  <c r="D1473" i="1"/>
  <c r="C1473" i="1"/>
  <c r="H1473" i="1" s="1"/>
  <c r="D1472" i="1"/>
  <c r="C1472" i="1"/>
  <c r="H1472" i="1" s="1"/>
  <c r="D1471" i="1"/>
  <c r="C1471" i="1"/>
  <c r="H1471" i="1" s="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D1450" i="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D1440" i="1"/>
  <c r="C1440" i="1"/>
  <c r="H1440" i="1" s="1"/>
  <c r="D1439" i="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D1431" i="1"/>
  <c r="C1431" i="1"/>
  <c r="H1431" i="1" s="1"/>
  <c r="D1430" i="1"/>
  <c r="C1430" i="1"/>
  <c r="H1430" i="1" s="1"/>
  <c r="D1429" i="1"/>
  <c r="C1429" i="1"/>
  <c r="H1429" i="1" s="1"/>
  <c r="D1428" i="1"/>
  <c r="C1428" i="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1" i="1"/>
  <c r="C1401" i="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D1152" i="1"/>
  <c r="C1152" i="1"/>
  <c r="H1152"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C1012" i="1"/>
  <c r="H1012" i="1" s="1"/>
  <c r="D1011" i="1"/>
  <c r="C1011" i="1"/>
  <c r="H8" i="3"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C642" i="1"/>
  <c r="D641" i="1"/>
  <c r="C641" i="1"/>
  <c r="H641" i="1" s="1"/>
  <c r="D636" i="1"/>
  <c r="C636" i="1"/>
  <c r="H636" i="1" s="1"/>
  <c r="D635" i="1"/>
  <c r="C635" i="1"/>
  <c r="H635" i="1" s="1"/>
  <c r="D634" i="1"/>
  <c r="C634" i="1"/>
  <c r="H634" i="1" s="1"/>
  <c r="D633" i="1"/>
  <c r="C633" i="1"/>
  <c r="H633" i="1" s="1"/>
  <c r="D632" i="1"/>
  <c r="C632" i="1"/>
  <c r="H632" i="1" s="1"/>
  <c r="D631" i="1"/>
  <c r="C631" i="1"/>
  <c r="H631" i="1" s="1"/>
  <c r="D630" i="1"/>
  <c r="C630" i="1"/>
  <c r="H630" i="1" s="1"/>
  <c r="D629" i="1"/>
  <c r="C629" i="1"/>
  <c r="H629" i="1" s="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16" i="1"/>
  <c r="C416" i="1"/>
  <c r="H416" i="1" s="1"/>
  <c r="D415" i="1"/>
  <c r="C415" i="1"/>
  <c r="H415" i="1" s="1"/>
  <c r="D414" i="1"/>
  <c r="C414" i="1"/>
  <c r="H414" i="1" s="1"/>
  <c r="D413" i="1"/>
  <c r="C413" i="1"/>
  <c r="H413" i="1" s="1"/>
  <c r="D412" i="1"/>
  <c r="C412" i="1"/>
  <c r="H412" i="1" s="1"/>
  <c r="D411" i="1"/>
  <c r="C411" i="1"/>
  <c r="H411" i="1" s="1"/>
  <c r="D410" i="1"/>
  <c r="C410" i="1"/>
  <c r="H410" i="1" s="1"/>
  <c r="D409" i="1"/>
  <c r="C409" i="1"/>
  <c r="H409" i="1" s="1"/>
  <c r="D408" i="1"/>
  <c r="C408" i="1"/>
  <c r="H408" i="1" s="1"/>
  <c r="D407" i="1"/>
  <c r="C407" i="1"/>
  <c r="H407" i="1" s="1"/>
  <c r="D406" i="1"/>
  <c r="C406" i="1"/>
  <c r="H406" i="1" s="1"/>
  <c r="D405" i="1"/>
  <c r="C405" i="1"/>
  <c r="H405" i="1" s="1"/>
  <c r="D404" i="1"/>
  <c r="C404" i="1"/>
  <c r="H404" i="1" s="1"/>
  <c r="D403" i="1"/>
  <c r="C403" i="1"/>
  <c r="H403" i="1" s="1"/>
  <c r="D402" i="1"/>
  <c r="C402" i="1"/>
  <c r="H402"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5" i="1"/>
  <c r="C295" i="1"/>
  <c r="H295" i="1" s="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C160" i="1"/>
  <c r="H160" i="1" s="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D148" i="1"/>
  <c r="C148" i="1"/>
  <c r="H148" i="1" s="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C102" i="1"/>
  <c r="H102"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C78" i="1"/>
  <c r="H78"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D2" i="1"/>
  <c r="C2" i="1"/>
  <c r="E648" i="4" l="1"/>
  <c r="D642" i="1" s="1"/>
  <c r="H642" i="1" s="1"/>
  <c r="G2" i="1"/>
  <c r="H2" i="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8"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5"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2" i="1"/>
  <c r="G413" i="1"/>
  <c r="G414" i="1"/>
  <c r="G415" i="1"/>
  <c r="G416"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3" i="1"/>
  <c r="G634" i="1"/>
  <c r="G635" i="1"/>
  <c r="G636" i="1"/>
  <c r="G641" i="1"/>
  <c r="G642"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M3" i="9"/>
  <c r="G1011" i="1"/>
  <c r="H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H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D423" i="4"/>
  <c r="D301" i="4"/>
  <c r="F299" i="4"/>
  <c r="E423" i="4"/>
  <c r="E301" i="4"/>
  <c r="D297" i="1" s="1"/>
  <c r="G1429" i="1"/>
  <c r="G1430" i="1"/>
  <c r="G1431"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38" i="1"/>
  <c r="G1539"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5"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1" i="1"/>
  <c r="G1572" i="1"/>
  <c r="G1573" i="1"/>
  <c r="H1573" i="1"/>
  <c r="G1574" i="1"/>
  <c r="H1574" i="1"/>
  <c r="G1575" i="1"/>
  <c r="H1575" i="1"/>
  <c r="G1576" i="1"/>
  <c r="H1576" i="1"/>
  <c r="G1577" i="1"/>
  <c r="G1578" i="1"/>
  <c r="H1578" i="1"/>
  <c r="G1579" i="1"/>
  <c r="H1579" i="1"/>
  <c r="G1580" i="1"/>
  <c r="H1580" i="1"/>
  <c r="G1581" i="1"/>
  <c r="H1581" i="1"/>
  <c r="G1582" i="1"/>
  <c r="H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2"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D422" i="4"/>
  <c r="E422" i="4"/>
  <c r="E300" i="4"/>
  <c r="D296" i="1" s="1"/>
  <c r="F6" i="4"/>
  <c r="F152" i="4"/>
  <c r="H24" i="9"/>
  <c r="G24" i="9"/>
  <c r="E24" i="9" s="1"/>
  <c r="F153" i="4"/>
  <c r="D300" i="4"/>
  <c r="F308" i="4"/>
  <c r="F360" i="4"/>
  <c r="F426" i="4"/>
  <c r="F427" i="4"/>
  <c r="F430" i="4"/>
  <c r="F535" i="4"/>
  <c r="F607" i="4"/>
  <c r="G306" i="9"/>
  <c r="E306" i="9" s="1"/>
  <c r="B306" i="9" s="1"/>
  <c r="G299" i="9"/>
  <c r="E299" i="9" s="1"/>
  <c r="F6" i="5"/>
  <c r="F89" i="5"/>
  <c r="G316" i="9"/>
  <c r="G315" i="9"/>
  <c r="H316" i="9"/>
  <c r="H315" i="9"/>
  <c r="F150" i="5"/>
  <c r="F178" i="5"/>
  <c r="F197" i="5"/>
  <c r="F203" i="5"/>
  <c r="F219" i="5"/>
  <c r="F5" i="6"/>
  <c r="D141" i="6"/>
  <c r="B346" i="9"/>
  <c r="E345" i="9"/>
  <c r="I10" i="3" s="1"/>
  <c r="D44" i="8"/>
  <c r="H310" i="9"/>
  <c r="G310" i="9"/>
  <c r="E310" i="9" s="1"/>
  <c r="B310" i="9" s="1"/>
  <c r="H309" i="9"/>
  <c r="G309" i="9"/>
  <c r="E309" i="9" s="1"/>
  <c r="B309" i="9" s="1"/>
  <c r="H308" i="9"/>
  <c r="E308" i="9" s="1"/>
  <c r="B308" i="9" s="1"/>
  <c r="G302" i="9"/>
  <c r="E302" i="9" s="1"/>
  <c r="B302" i="9" s="1"/>
  <c r="G301" i="9"/>
  <c r="E301" i="9" s="1"/>
  <c r="B301" i="9" s="1"/>
  <c r="G300" i="9"/>
  <c r="E300" i="9" s="1"/>
  <c r="B300" i="9" s="1"/>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I10" i="9"/>
  <c r="H19" i="9"/>
  <c r="E19" i="9" s="1"/>
  <c r="B19" i="9" s="1"/>
  <c r="G20" i="9"/>
  <c r="H20" i="9"/>
  <c r="G174" i="9"/>
  <c r="E174" i="9" s="1"/>
  <c r="B174" i="9" s="1"/>
  <c r="E20" i="9" l="1"/>
  <c r="B20" i="9" s="1"/>
  <c r="K1481" i="9"/>
  <c r="G344" i="9"/>
  <c r="E344" i="9" s="1"/>
  <c r="B344" i="9" s="1"/>
  <c r="I39" i="3"/>
  <c r="C1621" i="1"/>
  <c r="G343" i="9"/>
  <c r="E343" i="9" s="1"/>
  <c r="F141" i="6"/>
  <c r="H31" i="3"/>
  <c r="C1537" i="1"/>
  <c r="G348" i="9"/>
  <c r="E348" i="9" s="1"/>
  <c r="E315" i="9"/>
  <c r="B315" i="9" s="1"/>
  <c r="E316" i="9"/>
  <c r="B316" i="9" s="1"/>
  <c r="B299" i="9"/>
  <c r="F300" i="4"/>
  <c r="C296" i="1"/>
  <c r="B24" i="9"/>
  <c r="E643" i="4"/>
  <c r="E424" i="4"/>
  <c r="D419" i="1" s="1"/>
  <c r="D417" i="1"/>
  <c r="D643" i="4"/>
  <c r="D424" i="4"/>
  <c r="F422" i="4"/>
  <c r="C417" i="1"/>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E644" i="4"/>
  <c r="E425" i="4"/>
  <c r="D420" i="1" s="1"/>
  <c r="D418" i="1"/>
  <c r="F301" i="4"/>
  <c r="C297" i="1"/>
  <c r="D644" i="4"/>
  <c r="D425" i="4"/>
  <c r="F423" i="4"/>
  <c r="C418" i="1"/>
  <c r="H334" i="9"/>
  <c r="G334" i="9"/>
  <c r="E334" i="9" s="1"/>
  <c r="B334" i="9" s="1"/>
  <c r="H418" i="1" l="1"/>
  <c r="G418" i="1"/>
  <c r="F425" i="4"/>
  <c r="C420" i="1"/>
  <c r="D646" i="4"/>
  <c r="F644" i="4"/>
  <c r="C638" i="1"/>
  <c r="H297" i="1"/>
  <c r="G297" i="1"/>
  <c r="E646" i="4"/>
  <c r="D638" i="1"/>
  <c r="H417" i="1"/>
  <c r="G417" i="1"/>
  <c r="F424" i="4"/>
  <c r="C419" i="1"/>
  <c r="D645" i="4"/>
  <c r="F643" i="4"/>
  <c r="C637" i="1"/>
  <c r="E645" i="4"/>
  <c r="D637" i="1"/>
  <c r="H296" i="1"/>
  <c r="G296" i="1"/>
  <c r="E298" i="9"/>
  <c r="I8" i="3" s="1"/>
  <c r="B348" i="9"/>
  <c r="E347" i="9"/>
  <c r="H1537" i="1"/>
  <c r="G1537" i="1"/>
  <c r="H9" i="3"/>
  <c r="B343" i="9"/>
  <c r="E342" i="9"/>
  <c r="H1621" i="1"/>
  <c r="G1621" i="1"/>
  <c r="H11" i="3"/>
  <c r="N3" i="9" l="1"/>
  <c r="I11" i="3"/>
  <c r="K3" i="9"/>
  <c r="I9" i="3"/>
  <c r="E649" i="4"/>
  <c r="D639" i="1"/>
  <c r="H637" i="1"/>
  <c r="G637" i="1"/>
  <c r="D649" i="4"/>
  <c r="F645" i="4"/>
  <c r="C639" i="1"/>
  <c r="H419" i="1"/>
  <c r="G419" i="1"/>
  <c r="E650" i="4"/>
  <c r="D640" i="1"/>
  <c r="H638" i="1"/>
  <c r="G638" i="1"/>
  <c r="D650" i="4"/>
  <c r="F646" i="4"/>
  <c r="C640" i="1"/>
  <c r="H420" i="1"/>
  <c r="G420" i="1"/>
  <c r="H640" i="1" l="1"/>
  <c r="G640" i="1"/>
  <c r="F650" i="4"/>
  <c r="H20" i="3"/>
  <c r="C644" i="1"/>
  <c r="I20" i="3"/>
  <c r="D644" i="1"/>
  <c r="G297" i="9"/>
  <c r="E297" i="9" s="1"/>
  <c r="B297" i="9" s="1"/>
  <c r="H639" i="1"/>
  <c r="G639" i="1"/>
  <c r="F649" i="4"/>
  <c r="H19" i="3"/>
  <c r="C643" i="1"/>
  <c r="I19" i="3"/>
  <c r="D643" i="1"/>
  <c r="H643" i="1" l="1"/>
  <c r="G643" i="1"/>
  <c r="H7" i="3"/>
  <c r="H644" i="1"/>
  <c r="G644" i="1"/>
  <c r="J3" i="9" l="1"/>
  <c r="H295" i="9" l="1"/>
  <c r="G295" i="9"/>
  <c r="E295" i="9" s="1"/>
  <c r="L293" i="9"/>
  <c r="F293" i="9" s="1"/>
  <c r="H18" i="9"/>
  <c r="G18" i="9"/>
  <c r="E18" i="9" s="1"/>
  <c r="B18" i="9" s="1"/>
  <c r="H22" i="9"/>
  <c r="I5" i="9"/>
  <c r="J5" i="9"/>
  <c r="K5" i="9"/>
  <c r="I6" i="9"/>
  <c r="J6" i="9"/>
  <c r="K6" i="9"/>
  <c r="I7" i="9"/>
  <c r="J7" i="9"/>
  <c r="K7" i="9"/>
  <c r="I8" i="9"/>
  <c r="J8" i="9"/>
  <c r="K8" i="9"/>
  <c r="I9" i="9"/>
  <c r="J9" i="9"/>
  <c r="K9" i="9"/>
  <c r="J10" i="9"/>
  <c r="K10" i="9"/>
  <c r="I11" i="9"/>
  <c r="J11" i="9"/>
  <c r="K11" i="9"/>
  <c r="I12" i="9"/>
  <c r="J12" i="9"/>
  <c r="K12" i="9"/>
  <c r="I13" i="9"/>
  <c r="J13" i="9"/>
  <c r="K13" i="9"/>
  <c r="G15" i="9"/>
  <c r="H15" i="9"/>
  <c r="L15" i="9"/>
  <c r="M15" i="9"/>
  <c r="G16" i="9"/>
  <c r="H16" i="9"/>
  <c r="L16" i="9"/>
  <c r="M16" i="9"/>
  <c r="G17" i="9"/>
  <c r="H17" i="9"/>
  <c r="I17" i="9"/>
  <c r="J17" i="9"/>
  <c r="G21" i="9"/>
  <c r="H21" i="9"/>
  <c r="G22" i="9"/>
  <c r="E22" i="9" s="1"/>
  <c r="B22" i="9" s="1"/>
  <c r="E21" i="9" l="1"/>
  <c r="B21" i="9" s="1"/>
  <c r="E17" i="9"/>
  <c r="B17" i="9" s="1"/>
  <c r="F16" i="9"/>
  <c r="E16" i="9"/>
  <c r="B16" i="9" s="1"/>
  <c r="F15" i="9"/>
  <c r="F14" i="9" s="1"/>
  <c r="E15" i="9"/>
  <c r="E13" i="9"/>
  <c r="B13" i="9" s="1"/>
  <c r="E12" i="9"/>
  <c r="B12" i="9" s="1"/>
  <c r="E11" i="9"/>
  <c r="B11" i="9" s="1"/>
  <c r="E10" i="9"/>
  <c r="B10" i="9" s="1"/>
  <c r="E9" i="9"/>
  <c r="B9" i="9" s="1"/>
  <c r="E8" i="9"/>
  <c r="B8" i="9" s="1"/>
  <c r="E7" i="9"/>
  <c r="B7" i="9" s="1"/>
  <c r="E6" i="9"/>
  <c r="B6" i="9" s="1"/>
  <c r="E5" i="9"/>
  <c r="B293" i="9"/>
  <c r="F23" i="9"/>
  <c r="B295" i="9"/>
  <c r="E23" i="9"/>
  <c r="I7" i="3" s="1"/>
  <c r="B5" i="9" l="1"/>
  <c r="E4" i="9"/>
  <c r="B15" i="9"/>
  <c r="E14" i="9"/>
  <c r="I13" i="3" s="1"/>
  <c r="F3" i="9"/>
  <c r="E3" i="9" l="1"/>
</calcChain>
</file>

<file path=xl/sharedStrings.xml><?xml version="1.0" encoding="utf-8"?>
<sst xmlns="http://schemas.openxmlformats.org/spreadsheetml/2006/main" count="4733" uniqueCount="3656">
  <si>
    <t>Obveznik:</t>
  </si>
  <si>
    <t>15026 - OSNOVNA ŠKOLA AUGUSTA HARAMBAŠIĆA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</si>
  <si>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</si>
  <si>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</si>
  <si>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</si>
  <si>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</si>
  <si>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</si>
  <si>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</si>
  <si>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</si>
  <si>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</si>
  <si>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</si>
  <si>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</si>
  <si>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</si>
  <si>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</si>
  <si>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</si>
  <si>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</si>
  <si>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</si>
  <si>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</si>
  <si>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</si>
  <si>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</si>
  <si>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</si>
  <si>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</si>
  <si>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</si>
  <si>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</si>
  <si>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</si>
  <si>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</si>
  <si>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</si>
  <si>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</si>
  <si>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</si>
  <si>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</si>
  <si>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</si>
  <si>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</si>
  <si>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</si>
  <si>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</si>
  <si>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</si>
  <si>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</si>
  <si>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</si>
  <si>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</si>
  <si>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</si>
  <si>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</si>
  <si>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</si>
  <si>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</si>
  <si>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</si>
  <si>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</si>
  <si>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</si>
  <si>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</si>
  <si>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</si>
  <si>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</si>
  <si>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</si>
  <si>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</si>
  <si>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</si>
  <si>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</si>
  <si>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</si>
  <si>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</si>
  <si>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</si>
  <si>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</si>
  <si>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</si>
  <si>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</si>
  <si>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</si>
  <si>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</si>
  <si>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</si>
  <si>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</si>
  <si>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</si>
  <si>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</si>
  <si>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</si>
  <si>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</si>
  <si>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</si>
  <si>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</si>
  <si>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</si>
  <si>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</si>
  <si>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</si>
  <si>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</si>
  <si>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</si>
  <si>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</si>
  <si>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</si>
  <si>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</si>
  <si>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</si>
  <si>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</si>
  <si>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</si>
  <si>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</si>
  <si>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</si>
  <si>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</si>
  <si>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</si>
  <si>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</si>
  <si>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</si>
  <si>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</si>
  <si>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</si>
  <si>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</si>
  <si>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</si>
  <si>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</si>
  <si>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</si>
  <si>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</si>
  <si>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</si>
  <si>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</si>
  <si>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</si>
  <si>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</si>
  <si>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</si>
  <si>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</si>
  <si>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</si>
  <si>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</si>
  <si>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</si>
  <si>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</si>
  <si>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</si>
  <si>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</si>
  <si>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</si>
  <si>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</si>
  <si>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</si>
  <si>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</si>
  <si>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</si>
  <si>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</si>
  <si>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</si>
  <si>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</si>
  <si>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</si>
  <si>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</si>
  <si>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</si>
  <si>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</si>
  <si>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</si>
  <si>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</si>
  <si>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</si>
  <si>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</si>
  <si>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</si>
  <si>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</si>
  <si>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</si>
  <si>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</si>
  <si>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</si>
  <si>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</si>
  <si>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</si>
  <si>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</si>
  <si>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</si>
  <si>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</si>
  <si>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</si>
  <si>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</si>
  <si>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</si>
  <si>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</si>
  <si>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</si>
  <si>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</si>
  <si>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</si>
  <si>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</si>
  <si>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</si>
  <si>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</si>
  <si>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</si>
  <si>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</si>
  <si>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</si>
  <si>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</si>
  <si>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</si>
  <si>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</si>
  <si>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</si>
  <si>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</si>
  <si>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</si>
  <si>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</si>
  <si>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</si>
  <si>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</si>
  <si>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</si>
  <si>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</si>
  <si>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</si>
  <si>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</si>
  <si>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</si>
  <si>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</si>
  <si>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</si>
  <si>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</si>
  <si>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</si>
  <si>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</si>
  <si>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</si>
  <si>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</si>
  <si>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</si>
  <si>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</si>
  <si>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</si>
  <si>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</si>
  <si>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</si>
  <si>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</si>
  <si>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</si>
  <si>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</si>
  <si>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</si>
  <si>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</si>
  <si>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</si>
  <si>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</si>
  <si>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</si>
  <si>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</si>
  <si>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</si>
  <si>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</si>
  <si>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</si>
  <si>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</si>
  <si>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</si>
  <si>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</si>
  <si>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</si>
  <si>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</si>
  <si>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</si>
  <si>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</si>
  <si>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</si>
  <si>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</si>
  <si>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</si>
  <si>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</si>
  <si>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</si>
  <si>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</si>
  <si>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</si>
  <si>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</si>
  <si>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</si>
  <si>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</si>
  <si>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</si>
  <si>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</si>
  <si>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</si>
  <si>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</si>
  <si>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</si>
  <si>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</si>
  <si>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</si>
  <si>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</si>
  <si>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</si>
  <si>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</si>
  <si>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</si>
  <si>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</si>
  <si>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</si>
  <si>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</si>
  <si>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</si>
  <si>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</si>
  <si>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</si>
  <si>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</si>
  <si>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</si>
  <si>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</si>
  <si>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</si>
  <si>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</si>
  <si>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</si>
  <si>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</si>
  <si>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</si>
  <si>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</si>
  <si>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</si>
  <si>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</si>
  <si>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</si>
  <si>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</si>
  <si>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</si>
  <si>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</si>
  <si>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</si>
  <si>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</si>
  <si>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</si>
  <si>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</si>
  <si>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</si>
  <si>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</si>
  <si>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</si>
  <si>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</si>
  <si>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</si>
  <si>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</si>
  <si>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</si>
  <si>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</si>
  <si>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</si>
  <si>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</si>
  <si>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</si>
  <si>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</si>
  <si>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</si>
  <si>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</si>
  <si>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</si>
  <si>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</si>
  <si>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</si>
  <si>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</si>
  <si>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</si>
  <si>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</si>
  <si>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</si>
  <si>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</si>
  <si>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</si>
  <si>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</si>
  <si>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</si>
  <si>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</si>
  <si>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</si>
  <si>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</si>
  <si>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</si>
  <si>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</si>
  <si>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</si>
  <si>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</si>
  <si>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</si>
  <si>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</si>
  <si>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</si>
  <si>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</si>
  <si>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</si>
  <si>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</si>
  <si>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</si>
  <si>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</si>
  <si>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</si>
  <si>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</si>
  <si>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</si>
  <si>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</si>
  <si>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</si>
  <si>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</si>
  <si>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</si>
  <si>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</si>
  <si>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</si>
  <si>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</si>
  <si>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</si>
  <si>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</si>
  <si>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</si>
  <si>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</si>
  <si>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</si>
  <si>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</si>
  <si>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</si>
  <si>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</si>
  <si>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</si>
  <si>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</si>
  <si>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</si>
  <si>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</si>
  <si>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</si>
  <si>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</si>
  <si>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</si>
  <si>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</si>
  <si>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</si>
  <si>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</si>
  <si>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</si>
  <si>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</si>
  <si>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</si>
  <si>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</si>
  <si>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</si>
  <si>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</si>
  <si>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</si>
  <si>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</si>
  <si>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</si>
  <si>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</si>
  <si>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</si>
  <si>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</si>
  <si>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</si>
  <si>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</si>
  <si>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</si>
  <si>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</si>
  <si>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</si>
  <si>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</si>
  <si>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</si>
  <si>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</si>
  <si>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</si>
  <si>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</si>
  <si>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</si>
  <si>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</si>
  <si>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</si>
  <si>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</si>
  <si>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</si>
  <si>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</si>
  <si>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</si>
  <si>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</si>
  <si>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</si>
  <si>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</si>
  <si>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</si>
  <si>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</si>
  <si>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</si>
  <si>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</si>
  <si>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</si>
  <si>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</si>
  <si>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</si>
  <si>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</si>
  <si>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</si>
  <si>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</si>
  <si>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</si>
  <si>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</si>
  <si>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</si>
  <si>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</si>
  <si>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</si>
  <si>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</si>
  <si>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</si>
  <si>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</si>
  <si>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</si>
  <si>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</si>
  <si>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</si>
  <si>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</si>
  <si>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</si>
  <si>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</si>
  <si>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</si>
  <si>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</si>
  <si>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</si>
  <si>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</si>
  <si>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</si>
  <si>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</si>
  <si>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</si>
  <si>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</si>
  <si>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</si>
  <si>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</si>
  <si>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</si>
  <si>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</si>
  <si>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</si>
  <si>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</si>
  <si>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</si>
  <si>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</si>
  <si>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</si>
  <si>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</si>
  <si>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</si>
  <si>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</si>
  <si>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</si>
  <si>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</si>
  <si>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</si>
  <si>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</si>
  <si>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</si>
  <si>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</si>
  <si>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</si>
  <si>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</si>
  <si>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</si>
  <si>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</si>
  <si>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</si>
  <si>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</si>
  <si>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</si>
  <si>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</si>
  <si>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</si>
  <si>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</si>
  <si>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</si>
  <si>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</si>
  <si>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</si>
  <si>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</si>
  <si>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</si>
  <si>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</si>
  <si>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</si>
  <si>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</si>
  <si>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</si>
  <si>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</si>
  <si>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</si>
  <si>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</si>
  <si>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</si>
  <si>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</si>
  <si>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</si>
  <si>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</si>
  <si>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</si>
  <si>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</si>
  <si>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</si>
  <si>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</si>
  <si>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</si>
  <si>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</si>
  <si>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</si>
  <si>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</si>
  <si>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</si>
  <si>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</si>
  <si>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</si>
  <si>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</si>
  <si>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</si>
  <si>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</si>
  <si>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</si>
  <si>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</si>
  <si>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</si>
  <si>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</si>
  <si>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</si>
  <si>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</si>
  <si>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</si>
  <si>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</si>
  <si>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</si>
  <si>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</si>
  <si>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</si>
  <si>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</si>
  <si>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</si>
  <si>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</si>
  <si>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</si>
  <si>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</si>
  <si>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</si>
  <si>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</si>
  <si>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</si>
  <si>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</si>
  <si>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</si>
  <si>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</si>
  <si>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</si>
  <si>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</si>
  <si>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</si>
  <si>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</si>
  <si>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</si>
  <si>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</si>
  <si>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</si>
  <si>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</si>
  <si>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</si>
  <si>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</si>
  <si>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</si>
  <si>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</si>
  <si>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</si>
  <si>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</si>
  <si>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</si>
  <si>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</si>
  <si>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</si>
  <si>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</si>
  <si>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</si>
  <si>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</si>
  <si>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</si>
  <si>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</si>
  <si>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</si>
  <si>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</si>
  <si>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</si>
  <si>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</si>
  <si>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</si>
  <si>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</si>
  <si>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</si>
  <si>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</si>
  <si>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</si>
  <si>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</si>
  <si>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</si>
  <si>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</si>
  <si>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</si>
  <si>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</si>
  <si>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</si>
  <si>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</si>
  <si>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</si>
  <si>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</si>
  <si>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</si>
  <si>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</si>
  <si>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</si>
  <si>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</si>
  <si>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</si>
  <si>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</si>
  <si>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</si>
  <si>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</si>
  <si>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</si>
  <si>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</si>
  <si>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</si>
  <si>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</si>
  <si>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</si>
  <si>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</si>
  <si>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</si>
  <si>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</si>
  <si>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</si>
  <si>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</si>
  <si>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</si>
  <si>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</si>
  <si>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</si>
  <si>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</si>
  <si>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</si>
  <si>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</si>
  <si>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</si>
  <si>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</si>
  <si>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</si>
  <si>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</si>
  <si>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</si>
  <si>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</si>
  <si>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</si>
  <si>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</si>
  <si>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</si>
  <si>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</si>
  <si>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</si>
  <si>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</si>
  <si>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</si>
  <si>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</si>
  <si>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</si>
  <si>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</si>
  <si>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</si>
  <si>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</si>
  <si>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</si>
  <si>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</si>
  <si>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</si>
  <si>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</si>
  <si>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</si>
  <si>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</si>
  <si>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</si>
  <si>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</si>
  <si>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</si>
  <si>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</si>
  <si>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</si>
  <si>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</si>
  <si>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</si>
  <si>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</si>
  <si>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</si>
  <si>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</si>
  <si>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</si>
  <si>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</si>
  <si>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</si>
  <si>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</si>
  <si>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</si>
  <si>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</si>
  <si>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</si>
  <si>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</si>
  <si>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</si>
  <si>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</si>
  <si>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</si>
  <si>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</si>
  <si>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</si>
  <si>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</si>
  <si>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</si>
  <si>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</si>
  <si>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</si>
  <si>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</si>
  <si>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</si>
  <si>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</si>
  <si>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</si>
  <si>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</si>
  <si>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</si>
  <si>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</si>
  <si>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</si>
  <si>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</si>
  <si>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</si>
  <si>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</si>
  <si>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</si>
  <si>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</si>
  <si>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</si>
  <si>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</si>
  <si>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</si>
  <si>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</si>
  <si>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</si>
  <si>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</si>
  <si>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</si>
  <si>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</si>
  <si>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</si>
  <si>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</si>
  <si>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</si>
  <si>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</si>
  <si>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</si>
  <si>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</si>
  <si>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</si>
  <si>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</si>
  <si>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</si>
  <si>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</si>
  <si>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</si>
  <si>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</si>
  <si>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</si>
  <si>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</si>
  <si>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</si>
  <si>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</si>
  <si>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</si>
  <si>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</si>
  <si>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</si>
  <si>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</si>
  <si>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</si>
  <si>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</si>
  <si>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</si>
  <si>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</si>
  <si>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</si>
  <si>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</si>
  <si>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</si>
  <si>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</si>
  <si>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</si>
  <si>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</si>
  <si>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</si>
  <si>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</si>
  <si>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</si>
  <si>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</si>
  <si>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</si>
  <si>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</si>
  <si>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</si>
  <si>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</si>
  <si>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</si>
  <si>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</si>
  <si>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</si>
  <si>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</si>
  <si>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</si>
  <si>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</si>
  <si>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</si>
  <si>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</si>
  <si>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</si>
  <si>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</si>
  <si>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</si>
  <si>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</si>
  <si>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</si>
  <si>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</si>
  <si>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</si>
  <si>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</si>
  <si>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</si>
  <si>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</si>
  <si>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</si>
  <si>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</si>
  <si>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</si>
  <si>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</si>
  <si>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</si>
  <si>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</si>
  <si>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</si>
  <si>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</si>
  <si>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</si>
  <si>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</si>
  <si>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</si>
  <si>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</si>
  <si>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</si>
  <si>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</si>
  <si>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</si>
  <si>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</si>
  <si>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</si>
  <si>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</si>
  <si>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</si>
  <si>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</si>
  <si>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</si>
  <si>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</si>
  <si>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</si>
  <si>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</si>
  <si>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</si>
  <si>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</si>
  <si>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</si>
  <si>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</si>
  <si>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</si>
  <si>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</si>
  <si>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</si>
  <si>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</si>
  <si>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</si>
  <si>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</si>
  <si>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</si>
  <si>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</si>
  <si>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</si>
  <si>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</si>
  <si>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</si>
  <si>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</si>
  <si>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</si>
  <si>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</si>
  <si>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</si>
  <si>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</si>
  <si>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</si>
  <si>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</si>
  <si>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</si>
  <si>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</si>
  <si>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</si>
  <si>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</si>
  <si>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</si>
  <si>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</si>
  <si>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</si>
  <si>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</si>
  <si>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</si>
  <si>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</si>
  <si>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</si>
  <si>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</si>
  <si>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</si>
  <si>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</si>
  <si>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</si>
  <si>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</si>
  <si>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</si>
  <si>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</si>
  <si>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</si>
  <si>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</si>
  <si>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</si>
  <si>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</si>
  <si>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</si>
  <si>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</si>
  <si>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</si>
  <si>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</si>
  <si>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</si>
  <si>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</si>
  <si>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</si>
  <si>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</si>
  <si>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</si>
  <si>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</si>
  <si>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</si>
  <si>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</si>
  <si>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</si>
  <si>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</si>
  <si>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</si>
  <si>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</si>
  <si>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</si>
  <si>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</si>
  <si>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</si>
  <si>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</si>
  <si>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</si>
  <si>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</si>
  <si>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</si>
  <si>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</si>
  <si>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</si>
  <si>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</si>
  <si>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</si>
  <si>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</si>
  <si>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</si>
  <si>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</si>
  <si>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</si>
  <si>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</si>
  <si>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</si>
  <si>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</si>
  <si>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</si>
  <si>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</si>
  <si>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</si>
  <si>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</si>
  <si>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</si>
  <si>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</si>
  <si>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</si>
  <si>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</si>
  <si>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</si>
  <si>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</si>
  <si>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</si>
  <si>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</si>
  <si>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</si>
  <si>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</si>
  <si>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</si>
  <si>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</si>
  <si>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</si>
  <si>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</si>
  <si>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</si>
  <si>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</si>
  <si>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</si>
  <si>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</si>
  <si>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</si>
  <si>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</si>
  <si>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</si>
  <si>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</si>
  <si>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</si>
  <si>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</si>
  <si>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</si>
  <si>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</si>
  <si>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</si>
  <si>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</si>
  <si>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</si>
  <si>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</si>
  <si>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</si>
  <si>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</si>
  <si>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</si>
  <si>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</si>
  <si>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</si>
  <si>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</si>
  <si>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</si>
  <si>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</si>
  <si>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</si>
  <si>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</si>
  <si>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</si>
  <si>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</si>
  <si>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</si>
  <si>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</si>
  <si>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</si>
  <si>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</si>
  <si>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</si>
  <si>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</si>
  <si>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</si>
  <si>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</si>
  <si>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</si>
  <si>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</si>
  <si>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</si>
  <si>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</si>
  <si>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</si>
  <si>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</si>
  <si>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</si>
  <si>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</si>
  <si>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</si>
  <si>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</si>
  <si>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</si>
  <si>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</si>
  <si>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</si>
  <si>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</si>
  <si>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</si>
  <si>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</si>
  <si>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</si>
  <si>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</si>
  <si>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</si>
  <si>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</si>
  <si>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</si>
  <si>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</si>
  <si>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</si>
  <si>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</si>
  <si>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</si>
  <si>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</si>
  <si>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</si>
  <si>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</si>
  <si>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</si>
  <si>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</si>
  <si>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</si>
  <si>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</si>
  <si>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</si>
  <si>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</si>
  <si>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</si>
  <si>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</si>
  <si>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</si>
  <si>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</si>
  <si>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</si>
  <si>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</si>
  <si>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</si>
  <si>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</si>
  <si>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</si>
  <si>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</si>
  <si>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</si>
  <si>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</si>
  <si>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</si>
  <si>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</si>
  <si>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</si>
  <si>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</si>
  <si>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</si>
  <si>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</si>
  <si>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</si>
  <si>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</si>
  <si>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</si>
  <si>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</si>
  <si>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</si>
  <si>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</si>
  <si>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</si>
  <si>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</si>
  <si>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</si>
  <si>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</si>
  <si>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</si>
  <si>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</si>
  <si>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</si>
  <si>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</si>
  <si>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</si>
  <si>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</si>
  <si>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</si>
  <si>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</si>
  <si>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</si>
  <si>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</si>
  <si>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</si>
  <si>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</si>
  <si>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</si>
  <si>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</si>
  <si>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</si>
  <si>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</si>
  <si>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</si>
  <si>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</si>
  <si>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</si>
  <si>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</si>
  <si>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</si>
  <si>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</si>
  <si>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</si>
  <si>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</si>
  <si>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</si>
  <si>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</si>
  <si>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</si>
  <si>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</si>
  <si>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</si>
  <si>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</si>
  <si>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</si>
  <si>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</si>
  <si>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</si>
  <si>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</si>
  <si>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</si>
  <si>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</si>
  <si>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</si>
  <si>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</si>
  <si>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</si>
  <si>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</si>
  <si>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</si>
  <si>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</si>
  <si>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</si>
  <si>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</si>
  <si>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</si>
  <si>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</si>
  <si>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</si>
  <si>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</si>
  <si>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</si>
  <si>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</si>
  <si>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</si>
  <si>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</si>
  <si>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</si>
  <si>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</si>
  <si>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</si>
  <si>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</si>
  <si>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</si>
  <si>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</si>
  <si>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</si>
  <si>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</si>
  <si>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</si>
  <si>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</si>
  <si>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</si>
  <si>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</si>
  <si>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</si>
  <si>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</si>
  <si>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</si>
  <si>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</si>
  <si>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</si>
  <si>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</si>
  <si>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</si>
  <si>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</si>
  <si>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</si>
  <si>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</si>
  <si>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</si>
  <si>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</si>
  <si>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</si>
  <si>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</si>
  <si>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</si>
  <si>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</si>
  <si>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</si>
  <si>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</si>
  <si>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</si>
  <si>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</si>
  <si>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</si>
  <si>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</si>
  <si>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</si>
  <si>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</si>
  <si>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</si>
  <si>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</si>
  <si>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</si>
  <si>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</si>
  <si>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</si>
  <si>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</si>
  <si>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</si>
  <si>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</si>
  <si>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</si>
  <si>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</si>
  <si>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</si>
  <si>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</si>
  <si>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</si>
  <si>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</si>
  <si>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</si>
  <si>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</si>
  <si>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</si>
  <si>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</si>
  <si>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</si>
  <si>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</si>
  <si>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</si>
  <si>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</si>
  <si>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</si>
  <si>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</si>
  <si>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</si>
  <si>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</si>
  <si>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</si>
  <si>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</si>
  <si>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</si>
  <si>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</si>
  <si>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</si>
  <si>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</si>
  <si>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</si>
  <si>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</si>
  <si>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</si>
  <si>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</si>
  <si>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</si>
  <si>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</si>
  <si>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</si>
  <si>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</si>
  <si>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</si>
  <si>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</si>
  <si>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</si>
  <si>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</si>
  <si>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</si>
  <si>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</si>
  <si>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</si>
  <si>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</si>
  <si>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</si>
  <si>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</si>
  <si>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</si>
  <si>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</si>
  <si>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</si>
  <si>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</si>
  <si>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</si>
  <si>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</si>
  <si>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</si>
  <si>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</si>
  <si>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</si>
  <si>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</si>
  <si>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</si>
  <si>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</si>
  <si>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</si>
  <si>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</si>
  <si>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</si>
  <si>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</si>
  <si>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</si>
  <si>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</si>
  <si>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</si>
  <si>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</si>
  <si>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</si>
  <si>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</si>
  <si>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</si>
  <si>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</si>
  <si>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</si>
  <si>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</si>
  <si>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</si>
  <si>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</si>
  <si>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</si>
  <si>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</si>
  <si>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</si>
  <si>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</si>
  <si>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</si>
  <si>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</si>
  <si>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</si>
  <si>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</si>
  <si>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</si>
  <si>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</si>
  <si>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</si>
  <si>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</si>
  <si>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</si>
  <si>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</si>
  <si>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</si>
  <si>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</si>
  <si>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</si>
  <si>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</si>
  <si>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</si>
  <si>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</si>
  <si>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</si>
  <si>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</si>
  <si>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</si>
  <si>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</si>
  <si>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</si>
  <si>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</si>
  <si>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</si>
  <si>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</si>
  <si>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</si>
  <si>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</si>
  <si>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</si>
  <si>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</si>
  <si>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</si>
  <si>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</si>
  <si>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</si>
  <si>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</si>
  <si>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</si>
  <si>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</si>
  <si>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</si>
  <si>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</si>
  <si>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</si>
  <si>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</si>
  <si>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</si>
  <si>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</si>
  <si>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</si>
  <si>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</si>
  <si>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</si>
  <si>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</si>
  <si>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</si>
  <si>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</si>
  <si>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</si>
  <si>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</si>
  <si>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</si>
  <si>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</si>
  <si>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</si>
  <si>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</si>
  <si>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</si>
  <si>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</si>
  <si>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</si>
  <si>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</si>
  <si>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</si>
  <si>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</si>
  <si>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</si>
  <si>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</si>
  <si>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</si>
  <si>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</si>
  <si>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</si>
  <si>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</si>
  <si>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</si>
  <si>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</si>
  <si>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</si>
  <si>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</si>
  <si>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</si>
  <si>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</si>
  <si>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</si>
  <si>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</si>
  <si>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</si>
  <si>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</si>
  <si>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</si>
  <si>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</si>
  <si>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</si>
  <si>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</si>
  <si>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</si>
  <si>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</si>
  <si>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</si>
  <si>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</si>
  <si>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</si>
  <si>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</si>
  <si>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</si>
  <si>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</si>
  <si>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</si>
  <si>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</si>
  <si>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</si>
  <si>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</si>
  <si>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</si>
  <si>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</si>
  <si>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</si>
  <si>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</si>
  <si>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</si>
  <si>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</si>
  <si>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</si>
  <si>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</si>
  <si>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</si>
  <si>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</si>
  <si>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</si>
  <si>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</si>
  <si>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</si>
  <si>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</si>
  <si>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</si>
  <si>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</si>
  <si>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</si>
  <si>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</si>
  <si>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</si>
  <si>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</si>
  <si>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</si>
  <si>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</si>
  <si>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</si>
  <si>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</si>
  <si>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</si>
  <si>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</si>
  <si>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</si>
  <si>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</si>
  <si>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</si>
  <si>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</si>
  <si>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</si>
  <si>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</si>
  <si>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</si>
  <si>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</si>
  <si>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</si>
  <si>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</si>
  <si>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</si>
  <si>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</si>
  <si>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</si>
  <si>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</si>
  <si>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</si>
  <si>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</si>
  <si>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</si>
  <si>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</si>
  <si>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</si>
  <si>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</si>
  <si>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</si>
  <si>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</si>
  <si>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</si>
  <si>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</si>
  <si>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</si>
  <si>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</si>
  <si>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</si>
  <si>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</si>
  <si>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</si>
  <si>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</si>
  <si>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</si>
  <si>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</si>
  <si>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</si>
  <si>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</si>
  <si>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</si>
  <si>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</si>
  <si>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</si>
  <si>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</si>
  <si>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</si>
  <si>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</si>
  <si>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</si>
  <si>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</si>
  <si>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</si>
  <si>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</si>
  <si>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</si>
  <si>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</si>
  <si>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</si>
  <si>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</si>
  <si>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</si>
  <si>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</si>
  <si>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</si>
  <si>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</si>
  <si>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</si>
  <si>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</si>
  <si>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</si>
  <si>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</si>
  <si>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</si>
  <si>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</si>
  <si>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</si>
  <si>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</si>
  <si>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</si>
  <si>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</si>
  <si>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</si>
  <si>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</si>
  <si>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</si>
  <si>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</si>
  <si>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</si>
  <si>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</si>
  <si>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</si>
  <si>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</si>
  <si>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</si>
  <si>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</si>
  <si>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</si>
  <si>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</si>
  <si>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</si>
  <si>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</si>
  <si>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</si>
  <si>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</si>
  <si>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</si>
  <si>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</si>
  <si>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</si>
  <si>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</si>
  <si>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</si>
  <si>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</si>
  <si>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</si>
  <si>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</si>
  <si>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</si>
  <si>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</si>
  <si>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</si>
  <si>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</si>
  <si>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</si>
  <si>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</si>
  <si>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</si>
  <si>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</si>
  <si>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</si>
  <si>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</si>
  <si>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</si>
  <si>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</si>
  <si>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</si>
  <si>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</si>
  <si>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</si>
  <si>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</si>
  <si>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</si>
  <si>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</si>
  <si>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</si>
  <si>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</si>
  <si>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</si>
  <si>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</si>
  <si>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</si>
  <si>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</si>
  <si>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</si>
  <si>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</si>
  <si>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</si>
  <si>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</si>
  <si>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</si>
  <si>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</si>
  <si>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</si>
  <si>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</si>
  <si>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</si>
  <si>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</si>
  <si>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</si>
  <si>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</si>
  <si>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</si>
  <si>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</si>
  <si>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</si>
  <si>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</si>
  <si>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</si>
  <si>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</si>
  <si>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</si>
  <si>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</si>
  <si>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</si>
  <si>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</si>
  <si>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</si>
  <si>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</si>
  <si>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</si>
  <si>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</si>
  <si>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</si>
  <si>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</si>
  <si>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</si>
  <si>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</si>
  <si>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</si>
  <si>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</si>
  <si>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</si>
  <si>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</si>
  <si>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</si>
  <si>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</si>
  <si>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</si>
  <si>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</si>
  <si>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</si>
  <si>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</si>
  <si>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</si>
  <si>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</si>
  <si>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</si>
  <si>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</si>
  <si>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</si>
  <si>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</si>
  <si>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</si>
  <si>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</si>
  <si>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</si>
  <si>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</si>
  <si>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</si>
  <si>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</si>
  <si>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</si>
  <si>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</si>
  <si>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</si>
  <si>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</si>
  <si>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</si>
  <si>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</si>
  <si>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</si>
  <si>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</si>
  <si>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</si>
  <si>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</si>
  <si>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</si>
  <si>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</si>
  <si>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</si>
  <si>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</si>
  <si>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</si>
  <si>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</si>
  <si>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</si>
  <si>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</si>
  <si>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</si>
  <si>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</si>
  <si>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</si>
  <si>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</si>
  <si>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</si>
  <si>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</si>
  <si>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</si>
  <si>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</si>
  <si>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</si>
  <si>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</si>
  <si>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</si>
  <si>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</si>
  <si>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</si>
  <si>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</si>
  <si>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</si>
  <si>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</si>
  <si>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</si>
  <si>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</si>
  <si>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</si>
  <si>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</si>
  <si>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</si>
  <si>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</si>
  <si>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</si>
  <si>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</si>
  <si>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</si>
  <si>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</si>
  <si>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</si>
  <si>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</si>
  <si>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</si>
  <si>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</si>
  <si>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</si>
  <si>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</si>
  <si>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</si>
  <si>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</si>
  <si>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</si>
  <si>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</si>
  <si>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</si>
  <si>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</si>
  <si>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</si>
  <si>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</si>
  <si>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</si>
  <si>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</si>
  <si>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</si>
  <si>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</si>
  <si>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</si>
  <si>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</si>
  <si>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</si>
  <si>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</si>
  <si>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</si>
  <si>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</si>
  <si>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</si>
  <si>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</si>
  <si>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</si>
  <si>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</si>
  <si>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</si>
  <si>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</si>
  <si>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</si>
  <si>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</si>
  <si>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</si>
  <si>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</si>
  <si>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</si>
  <si>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</si>
  <si>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</si>
  <si>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</si>
  <si>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</si>
  <si>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</si>
  <si>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</si>
  <si>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</si>
  <si>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</si>
  <si>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</si>
  <si>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</si>
  <si>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</si>
  <si>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</si>
  <si>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</si>
  <si>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</si>
  <si>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</si>
  <si>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</si>
  <si>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</si>
  <si>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</si>
  <si>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</si>
  <si>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</si>
  <si>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</si>
  <si>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</si>
  <si>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</si>
  <si>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</si>
  <si>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</si>
  <si>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</si>
  <si>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</si>
  <si>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</si>
  <si>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</si>
  <si>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</si>
  <si>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</si>
  <si>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</si>
  <si>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</si>
  <si>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</si>
  <si>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</si>
  <si>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</si>
  <si>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</si>
  <si>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</si>
  <si>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</si>
  <si>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</si>
  <si>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</si>
  <si>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</si>
  <si>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</si>
  <si>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</si>
  <si>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</si>
  <si>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</si>
  <si>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</si>
  <si>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</si>
  <si>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</si>
  <si>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</si>
  <si>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</si>
  <si>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</si>
  <si>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</si>
  <si>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</si>
  <si>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</si>
  <si>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</si>
  <si>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</si>
  <si>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</si>
  <si>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</si>
  <si>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</si>
  <si>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</si>
  <si>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</si>
  <si>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</si>
  <si>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</si>
  <si>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</si>
  <si>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</si>
  <si>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</si>
  <si>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</si>
  <si>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</si>
  <si>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</si>
  <si>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</si>
  <si>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</si>
  <si>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</si>
  <si>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</si>
  <si>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</si>
  <si>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</si>
  <si>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</si>
  <si>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</si>
  <si>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</si>
  <si>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</si>
  <si>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</si>
  <si>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</si>
  <si>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</si>
  <si>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</si>
  <si>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</si>
  <si>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</si>
  <si>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</si>
  <si>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</si>
  <si>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</si>
  <si>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</si>
  <si>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</si>
  <si>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</si>
  <si>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</si>
  <si>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</si>
  <si>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</si>
  <si>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</si>
  <si>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</si>
  <si>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</si>
  <si>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</si>
  <si>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</si>
  <si>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</si>
  <si>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</si>
  <si>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</si>
  <si>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</si>
  <si>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</si>
  <si>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</si>
  <si>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</si>
  <si>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</si>
  <si>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</si>
  <si>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</si>
  <si>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</si>
  <si>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</si>
  <si>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</si>
  <si>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</si>
  <si>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</si>
  <si>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</si>
  <si>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</si>
  <si>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</si>
  <si>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</si>
  <si>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</si>
  <si>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</si>
  <si>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</si>
  <si>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</si>
  <si>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</si>
  <si>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</si>
  <si>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</si>
  <si>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</si>
  <si>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</si>
  <si>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</si>
  <si>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</si>
  <si>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</si>
  <si>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</si>
  <si>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</si>
  <si>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</si>
  <si>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</si>
  <si>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</si>
  <si>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</si>
  <si>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</si>
  <si>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</si>
  <si>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</si>
  <si>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</si>
  <si>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</si>
  <si>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</si>
  <si>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</si>
  <si>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</si>
  <si>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</si>
  <si>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</si>
  <si>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</si>
  <si>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</si>
  <si>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</si>
  <si>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</si>
  <si>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</si>
  <si>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</si>
  <si>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</si>
  <si>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</si>
  <si>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</si>
  <si>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</si>
  <si>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</si>
  <si>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</si>
  <si>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</si>
  <si>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</si>
  <si>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</si>
  <si>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</si>
  <si>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</si>
  <si>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</si>
  <si>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</si>
  <si>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</si>
  <si>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</si>
  <si>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</si>
  <si>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</si>
  <si>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</si>
  <si>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</si>
  <si>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</si>
  <si>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</si>
  <si>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</si>
  <si>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</si>
  <si>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</si>
  <si>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</si>
  <si>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</si>
  <si>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</si>
  <si>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</si>
  <si>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</si>
  <si>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</si>
  <si>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</si>
  <si>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</si>
  <si>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</si>
  <si>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</si>
  <si>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</si>
  <si>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</si>
  <si>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</si>
  <si>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</si>
  <si>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</si>
  <si>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</si>
  <si>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</si>
  <si>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</si>
  <si>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</si>
  <si>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</si>
  <si>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</si>
  <si>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</si>
  <si>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</si>
  <si>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</si>
  <si>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</si>
  <si>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</si>
  <si>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</si>
  <si>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</si>
  <si>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</si>
  <si>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</si>
  <si>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</si>
  <si>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</si>
  <si>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</si>
  <si>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</si>
  <si>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</si>
  <si>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</si>
  <si>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</si>
  <si>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</si>
  <si>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</si>
  <si>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</si>
  <si>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</si>
  <si>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</si>
  <si>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</si>
  <si>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</si>
  <si>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</si>
  <si>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</si>
  <si>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</si>
  <si>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</si>
  <si>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</si>
  <si>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</si>
  <si>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</si>
  <si>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</si>
  <si>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</si>
  <si>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</si>
  <si>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</si>
  <si>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</si>
  <si>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</si>
  <si>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</si>
  <si>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</si>
  <si>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</si>
  <si>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</si>
  <si>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</si>
  <si>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</si>
  <si>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</si>
  <si>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</si>
  <si>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</si>
  <si>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</si>
  <si>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</si>
  <si>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</si>
  <si>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</si>
  <si>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</si>
  <si>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</si>
  <si>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</si>
  <si>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</si>
  <si>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</si>
  <si>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</si>
  <si>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</si>
  <si>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</si>
  <si>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</si>
  <si>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</si>
  <si>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</si>
  <si>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</si>
  <si>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</si>
  <si>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</si>
  <si>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</si>
  <si>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</si>
  <si>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</si>
  <si>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</si>
  <si>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</si>
  <si>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</si>
  <si>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</si>
  <si>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</si>
  <si>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</si>
  <si>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</si>
  <si>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</si>
  <si>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</si>
  <si>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</si>
  <si>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</si>
  <si>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</si>
  <si>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</si>
  <si>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</si>
  <si>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</si>
  <si>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</si>
  <si>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</si>
  <si>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</si>
  <si>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</si>
  <si>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</si>
  <si>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</si>
  <si>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</si>
  <si>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</si>
  <si>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</si>
  <si>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</si>
  <si>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</si>
  <si>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</si>
  <si>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</si>
  <si>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</si>
  <si>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</si>
  <si>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</si>
  <si>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</si>
  <si>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</si>
  <si>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</si>
  <si>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</si>
  <si>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</si>
  <si>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</si>
  <si>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</si>
  <si>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</si>
  <si>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</si>
  <si>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</si>
  <si>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</si>
  <si>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</si>
  <si>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</si>
  <si>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</si>
  <si>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</si>
  <si>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</si>
  <si>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</si>
  <si>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</si>
  <si>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</si>
  <si>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</si>
  <si>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</si>
  <si>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</si>
  <si>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</si>
  <si>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</si>
  <si>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</si>
  <si>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</si>
  <si>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</si>
  <si>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</si>
  <si>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</si>
  <si>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</si>
  <si>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</si>
  <si>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</si>
  <si>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</si>
  <si>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</si>
  <si>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</si>
  <si>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</si>
  <si>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</si>
  <si>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</si>
  <si>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</si>
  <si>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</si>
  <si>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</si>
  <si>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</si>
  <si>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</si>
  <si>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</si>
  <si>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</si>
  <si>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</si>
  <si>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</si>
  <si>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</si>
  <si>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</si>
  <si>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</si>
  <si>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</si>
  <si>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</si>
  <si>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</si>
  <si>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</si>
  <si>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</si>
  <si>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</si>
  <si>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</si>
  <si>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</si>
  <si>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</si>
  <si>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</si>
  <si>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</si>
  <si>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</si>
  <si>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</si>
  <si>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</si>
  <si>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</si>
  <si>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</si>
  <si>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</si>
  <si>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</si>
  <si>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</si>
  <si>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</si>
  <si>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</si>
  <si>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</si>
  <si>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</si>
  <si>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</si>
  <si>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</si>
  <si>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</si>
  <si>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</si>
  <si>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</si>
  <si>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</si>
  <si>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</si>
  <si>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</si>
  <si>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</si>
  <si>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</si>
  <si>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</si>
  <si>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</si>
  <si>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</si>
  <si>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</si>
  <si>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</si>
  <si>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</si>
  <si>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</si>
  <si>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</si>
  <si>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</si>
  <si>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</si>
  <si>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</si>
  <si>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</si>
  <si>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</si>
  <si>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</si>
  <si>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</si>
  <si>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</si>
  <si>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</si>
  <si>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</si>
  <si>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</si>
  <si>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</si>
  <si>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</si>
  <si>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</si>
  <si>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</si>
  <si>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</si>
  <si>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</si>
  <si>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</si>
  <si>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</si>
  <si>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</si>
  <si>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</si>
  <si>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</si>
  <si>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</si>
  <si>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</si>
  <si>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</si>
  <si>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</si>
  <si>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</si>
  <si>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</si>
  <si>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</si>
  <si>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</si>
  <si>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</si>
  <si>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</si>
  <si>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</si>
  <si>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</si>
  <si>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</si>
  <si>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</si>
  <si>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</si>
  <si>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</si>
  <si>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</si>
  <si>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</si>
  <si>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</si>
  <si>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</si>
  <si>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</si>
  <si>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</si>
  <si>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</si>
  <si>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</si>
  <si>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</si>
  <si>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</si>
  <si>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</si>
  <si>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</si>
  <si>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</si>
  <si>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</si>
  <si>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</si>
  <si>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</si>
  <si>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</si>
  <si>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</si>
  <si>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</si>
  <si>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</si>
  <si>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</si>
  <si>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</si>
  <si>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</si>
  <si>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</si>
  <si>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</si>
  <si>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</si>
  <si>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</si>
  <si>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</si>
  <si>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</si>
  <si>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</si>
  <si>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</si>
  <si>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</si>
  <si>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</si>
  <si>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</si>
  <si>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</si>
  <si>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</si>
  <si>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</si>
  <si>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</si>
  <si>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</si>
  <si>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</si>
  <si>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</si>
  <si>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</si>
  <si>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</si>
  <si>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</si>
  <si>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</si>
  <si>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</si>
  <si>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</si>
  <si>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</si>
  <si>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</si>
  <si>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</si>
  <si>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</si>
  <si>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</si>
  <si>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</si>
  <si>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</si>
  <si>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</si>
  <si>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</si>
  <si>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</si>
  <si>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</si>
  <si>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</si>
  <si>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</si>
  <si>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</si>
  <si>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</si>
  <si>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</si>
  <si>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</si>
  <si>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</si>
  <si>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</si>
  <si>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</si>
  <si>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</si>
  <si>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</si>
  <si>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</si>
  <si>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</si>
  <si>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</si>
  <si>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</si>
  <si>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</si>
  <si>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</si>
  <si>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</si>
  <si>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</si>
  <si>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</si>
  <si>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</si>
  <si>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</si>
  <si>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</si>
  <si>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</si>
  <si>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</si>
  <si>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</si>
  <si>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</si>
  <si>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</si>
  <si>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</si>
  <si>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</si>
  <si>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</si>
  <si>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</si>
  <si>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</si>
  <si>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</si>
  <si>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</si>
  <si>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</si>
  <si>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</si>
  <si>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</si>
  <si>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</si>
  <si>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</si>
  <si>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</si>
  <si>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</si>
  <si>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</si>
  <si>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</si>
  <si>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</si>
  <si>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</si>
  <si>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</si>
  <si>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</si>
  <si>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</si>
  <si>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</si>
  <si>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</si>
  <si>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</si>
  <si>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</si>
  <si>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</si>
  <si>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</si>
  <si>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</si>
  <si>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</si>
  <si>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</si>
  <si>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</si>
  <si>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</si>
  <si>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</si>
  <si>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</si>
  <si>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</si>
  <si>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</si>
  <si>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</si>
  <si>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</si>
  <si>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</si>
  <si>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</si>
  <si>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</si>
  <si>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</si>
  <si>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</si>
  <si>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</si>
  <si>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</si>
  <si>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</si>
  <si>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</si>
  <si>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</si>
  <si>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</si>
  <si>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</si>
  <si>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</si>
  <si>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</si>
  <si>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</si>
  <si>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</si>
  <si>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</si>
  <si>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</si>
  <si>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</si>
  <si>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</si>
  <si>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</si>
  <si>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</si>
  <si>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</si>
  <si>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</si>
  <si>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</si>
  <si>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</si>
  <si>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</si>
  <si>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</si>
  <si>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</si>
  <si>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</si>
  <si>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</si>
  <si>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</si>
  <si>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</si>
  <si>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</si>
  <si>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</si>
  <si>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</si>
  <si>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</si>
  <si>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</si>
  <si>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</si>
  <si>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</si>
  <si>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</si>
  <si>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</si>
  <si>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</si>
  <si>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</si>
  <si>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</si>
  <si>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</si>
  <si>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</si>
  <si>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</si>
  <si>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</si>
  <si>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</si>
  <si>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</si>
  <si>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</si>
  <si>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</si>
  <si>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</si>
  <si>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</si>
  <si>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</si>
  <si>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</si>
  <si>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</si>
  <si>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</si>
  <si>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</si>
  <si>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</si>
  <si>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</si>
  <si>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</si>
  <si>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</si>
  <si>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</si>
  <si>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</si>
  <si>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</si>
  <si>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</si>
  <si>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</si>
  <si>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</si>
  <si>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</si>
  <si>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</si>
  <si>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</si>
  <si>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</si>
  <si>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</si>
  <si>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</si>
  <si>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</si>
  <si>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</si>
  <si>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</si>
  <si>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</si>
  <si>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</si>
  <si>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</si>
  <si>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</si>
  <si>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</si>
  <si>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</si>
  <si>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</si>
  <si>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</si>
  <si>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</si>
  <si>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</si>
  <si>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</si>
  <si>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</si>
  <si>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</si>
  <si>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</si>
  <si>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</si>
  <si>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</si>
  <si>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</si>
  <si>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</si>
  <si>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</si>
  <si>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</si>
  <si>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</si>
  <si>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</si>
  <si>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</si>
  <si>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</si>
  <si>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</si>
  <si>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</si>
  <si>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</si>
  <si>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</si>
  <si>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</si>
  <si>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</si>
  <si>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</si>
  <si>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</si>
  <si>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</si>
  <si>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</si>
  <si>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</si>
  <si>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</si>
  <si>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</si>
  <si>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</si>
  <si>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</si>
  <si>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</si>
  <si>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</si>
  <si>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</si>
  <si>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</si>
  <si>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</si>
  <si>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</si>
  <si>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</si>
  <si>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</si>
  <si>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</si>
  <si>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</si>
  <si>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</si>
  <si>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</si>
  <si>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</si>
  <si>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</si>
  <si>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</si>
  <si>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</si>
  <si>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</si>
  <si>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</si>
  <si>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</si>
  <si>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</si>
  <si>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</si>
  <si>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</si>
  <si>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</si>
  <si>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</si>
  <si>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</si>
  <si>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</si>
  <si>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</si>
  <si>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</si>
  <si>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</si>
  <si>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</si>
  <si>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</si>
  <si>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</si>
  <si>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</si>
  <si>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</si>
  <si>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</si>
  <si>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</si>
  <si>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</si>
  <si>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</si>
  <si>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</si>
  <si>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</si>
  <si>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</si>
  <si>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</si>
  <si>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</si>
  <si>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</si>
  <si>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</si>
  <si>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</si>
  <si>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</si>
  <si>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</si>
  <si>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</si>
  <si>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</si>
  <si>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</si>
  <si>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</si>
  <si>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</si>
  <si>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</si>
  <si>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</si>
  <si>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</si>
  <si>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</si>
  <si>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</si>
  <si>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</si>
  <si>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</si>
  <si>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</si>
  <si>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</si>
  <si>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</si>
  <si>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</si>
  <si>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</si>
  <si>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</si>
  <si>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</si>
  <si>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</si>
  <si>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</si>
  <si>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</si>
  <si>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</si>
  <si>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</si>
  <si>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</si>
  <si>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</si>
  <si>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</si>
  <si>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</si>
  <si>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</si>
  <si>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</si>
  <si>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</si>
  <si>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</si>
  <si>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</si>
  <si>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</si>
  <si>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</si>
  <si>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</si>
  <si>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</si>
  <si>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</si>
  <si>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</si>
  <si>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</si>
  <si>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</si>
  <si>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</si>
  <si>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</si>
  <si>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</si>
  <si>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</si>
  <si>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</si>
  <si>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</si>
  <si>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</si>
  <si>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</si>
  <si>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</si>
  <si>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</si>
  <si>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</si>
  <si>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</si>
  <si>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</si>
  <si>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</si>
  <si>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</si>
  <si>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</si>
  <si>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</si>
  <si>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</si>
  <si>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</si>
  <si>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</si>
  <si>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</si>
  <si>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</si>
  <si>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</si>
  <si>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</si>
  <si>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</si>
  <si>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</si>
  <si>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</si>
  <si>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</si>
  <si>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</si>
  <si>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</si>
  <si>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</si>
  <si>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</si>
  <si>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</si>
  <si>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</si>
  <si>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</si>
  <si>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</si>
  <si>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</si>
  <si>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</si>
  <si>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</si>
  <si>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</si>
  <si>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</si>
  <si>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</si>
  <si>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</si>
  <si>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</si>
  <si>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</si>
  <si>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</si>
  <si>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</si>
  <si>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</si>
  <si>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</si>
  <si>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</si>
  <si>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</si>
  <si>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</si>
  <si>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</si>
  <si>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</si>
  <si>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</si>
  <si>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</si>
  <si>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</si>
  <si>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</si>
  <si>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</si>
  <si>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</si>
  <si>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</si>
  <si>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</si>
  <si>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</si>
  <si>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</si>
  <si>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</si>
  <si>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</si>
  <si>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</si>
  <si>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</si>
  <si>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</si>
  <si>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</si>
  <si>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</si>
  <si>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</si>
  <si>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</si>
  <si>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</si>
  <si>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</si>
  <si>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</si>
  <si>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</si>
  <si>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</si>
  <si>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</si>
  <si>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</si>
  <si>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</si>
  <si>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</si>
  <si>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</si>
  <si>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</si>
  <si>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</si>
  <si>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</si>
  <si>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</si>
  <si>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</si>
  <si>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</si>
  <si>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</si>
  <si>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</si>
  <si>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</si>
  <si>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</si>
  <si>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</si>
  <si>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</si>
  <si>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</si>
  <si>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</si>
  <si>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</si>
  <si>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</si>
  <si>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</si>
  <si>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</si>
  <si>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</si>
  <si>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</si>
  <si>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</si>
  <si>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</si>
  <si>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</si>
  <si>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</si>
  <si>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</si>
  <si>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</si>
  <si>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</si>
  <si>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</si>
  <si>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</si>
  <si>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</si>
  <si>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</si>
  <si>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</si>
  <si>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</si>
  <si>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</si>
  <si>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</si>
  <si>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</si>
  <si>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</si>
  <si>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</si>
  <si>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</si>
  <si>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</si>
  <si>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</si>
  <si>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</si>
  <si>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</si>
  <si>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</si>
  <si>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</si>
  <si>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</si>
  <si>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</si>
  <si>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</si>
  <si>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</si>
  <si>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</si>
  <si>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</si>
  <si>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</si>
  <si>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</si>
  <si>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</si>
  <si>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</si>
  <si>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</si>
  <si>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</si>
  <si>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</si>
  <si>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</si>
  <si>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</si>
  <si>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</si>
  <si>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</si>
  <si>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</si>
  <si>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</si>
  <si>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</si>
  <si>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</si>
  <si>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</si>
  <si>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</si>
  <si>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</si>
  <si>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</si>
  <si>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</si>
  <si>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</si>
  <si>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</si>
  <si>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</si>
  <si>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</si>
  <si>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</si>
  <si>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</si>
  <si>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</si>
  <si>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</si>
  <si>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</si>
  <si>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</si>
  <si>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</si>
  <si>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</si>
  <si>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</si>
  <si>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</si>
  <si>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</si>
  <si>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</si>
  <si>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</si>
  <si>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</si>
  <si>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</si>
  <si>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</si>
  <si>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</si>
  <si>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</si>
  <si>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</si>
  <si>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</si>
  <si>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</si>
  <si>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</si>
  <si>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</si>
  <si>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</si>
  <si>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</si>
  <si>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</si>
  <si>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</si>
  <si>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</si>
  <si>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</si>
  <si>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</si>
  <si>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</si>
  <si>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</si>
  <si>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</si>
  <si>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</si>
  <si>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</si>
  <si>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</si>
  <si>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</si>
  <si>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</si>
  <si>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</si>
  <si>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</si>
  <si>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</si>
  <si>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</si>
  <si>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</si>
  <si>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</si>
  <si>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</si>
  <si>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</si>
  <si>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</si>
  <si>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</si>
  <si>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</si>
  <si>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</si>
  <si>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</si>
  <si>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</si>
  <si>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</si>
  <si>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</si>
  <si>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</si>
  <si>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</si>
  <si>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</si>
  <si>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</si>
  <si>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</si>
  <si>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</si>
  <si>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</si>
  <si>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</si>
  <si>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</si>
  <si>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</si>
  <si>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</si>
  <si>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</si>
  <si>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</si>
  <si>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</si>
  <si>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</si>
  <si>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</si>
  <si>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</si>
  <si>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</si>
  <si>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</si>
  <si>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</si>
  <si>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</si>
  <si>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</si>
  <si>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</si>
  <si>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</si>
  <si>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</si>
  <si>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</si>
  <si>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</si>
  <si>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</si>
  <si>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</si>
  <si>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</si>
  <si>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</si>
  <si>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</si>
  <si>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</si>
  <si>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</si>
  <si>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</si>
  <si>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</si>
  <si>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</si>
  <si>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</si>
  <si>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</si>
  <si>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</si>
  <si>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</si>
  <si>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</si>
  <si>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</si>
  <si>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</si>
  <si>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</si>
  <si>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</si>
  <si>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</si>
  <si>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</si>
  <si>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</si>
  <si>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</si>
  <si>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</si>
  <si>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</si>
  <si>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</si>
  <si>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</si>
  <si>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</si>
  <si>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</si>
  <si>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</si>
  <si>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</si>
  <si>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</si>
  <si>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</si>
  <si>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</si>
  <si>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</si>
  <si>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</si>
  <si>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</si>
  <si>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</si>
  <si>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</si>
  <si>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</si>
  <si>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</si>
  <si>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</si>
  <si>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</si>
  <si>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</si>
  <si>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</si>
  <si>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</si>
  <si>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</si>
  <si>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</si>
  <si>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</si>
  <si>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</si>
  <si>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</si>
  <si>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</si>
  <si>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</si>
  <si>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</si>
  <si>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</si>
  <si>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</si>
  <si>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</si>
  <si>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</si>
  <si>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</si>
  <si>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</si>
  <si>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</si>
  <si>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</si>
  <si>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</si>
  <si>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</si>
  <si>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</si>
  <si>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</si>
  <si>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</si>
  <si>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</si>
  <si>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</si>
  <si>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</si>
  <si>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</si>
  <si>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</si>
  <si>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</si>
  <si>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</si>
  <si>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</si>
  <si>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</si>
  <si>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</si>
  <si>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</si>
  <si>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</si>
  <si>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</si>
  <si>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</si>
  <si>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</si>
  <si>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</si>
  <si>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</si>
  <si>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</si>
  <si>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</si>
  <si>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</si>
  <si>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</si>
  <si>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</si>
  <si>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</si>
  <si>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</si>
  <si>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</si>
  <si>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</si>
  <si>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</si>
  <si>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</si>
  <si>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</si>
  <si>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</si>
  <si>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</si>
  <si>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</si>
  <si>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</si>
  <si>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</si>
  <si>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</si>
  <si>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</si>
  <si>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</si>
  <si>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</si>
  <si>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</si>
  <si>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</si>
  <si>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</si>
  <si>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</si>
  <si>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</si>
  <si>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</si>
  <si>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</si>
  <si>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</si>
  <si>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</si>
  <si>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</si>
  <si>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</si>
  <si>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</si>
  <si>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</si>
  <si>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</si>
  <si>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</si>
  <si>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</si>
  <si>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</si>
  <si>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</si>
  <si>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</si>
  <si>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</si>
  <si>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</si>
  <si>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</si>
  <si>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</si>
  <si>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</si>
  <si>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</si>
  <si>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</si>
  <si>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</si>
  <si>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</si>
  <si>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</si>
  <si>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</si>
  <si>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</si>
  <si>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</si>
  <si>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</si>
  <si>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</si>
  <si>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</si>
  <si>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</si>
  <si>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</si>
  <si>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</si>
  <si>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</si>
  <si>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</si>
  <si>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</si>
  <si>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</si>
  <si>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</si>
  <si>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</si>
  <si>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</si>
  <si>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</si>
  <si>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</si>
  <si>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</si>
  <si>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</si>
  <si>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</si>
  <si>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</si>
  <si>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</si>
  <si>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</si>
  <si>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</si>
  <si>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</si>
  <si>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</si>
  <si>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</si>
  <si>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</si>
  <si>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</si>
  <si>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</si>
  <si>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</si>
  <si>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</si>
  <si>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</si>
  <si>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</si>
  <si>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</si>
  <si>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</si>
  <si>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</si>
  <si>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</si>
  <si>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</si>
  <si>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</si>
  <si>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</si>
  <si>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</si>
  <si>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</si>
  <si>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</si>
  <si>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</si>
  <si>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</si>
  <si>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</si>
  <si>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</si>
  <si>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</si>
  <si>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</si>
  <si>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</si>
  <si>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</si>
  <si>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</si>
  <si>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</si>
  <si>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</si>
  <si>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</si>
  <si>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</si>
  <si>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</si>
  <si>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</si>
  <si>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</si>
  <si>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</si>
  <si>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</si>
  <si>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</si>
  <si>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</si>
  <si>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</si>
  <si>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</si>
  <si>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</si>
  <si>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</si>
  <si>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</si>
  <si>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</si>
  <si>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</si>
  <si>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</si>
  <si>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</si>
  <si>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</si>
  <si>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</si>
  <si>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</si>
  <si>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</si>
  <si>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</si>
  <si>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</si>
  <si>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</si>
  <si>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</si>
  <si>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</si>
  <si>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</si>
  <si>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</si>
  <si>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</si>
  <si>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</si>
  <si>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</si>
  <si>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</si>
  <si>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</si>
  <si>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</si>
  <si>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</si>
  <si>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</si>
  <si>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</si>
  <si>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</si>
  <si>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</si>
  <si>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</si>
  <si>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</si>
  <si>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</si>
  <si>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</si>
  <si>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</si>
  <si>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</si>
  <si>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</si>
  <si>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</si>
  <si>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</si>
  <si>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</si>
  <si>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</si>
  <si>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</si>
  <si>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</si>
  <si>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</si>
  <si>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</si>
  <si>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</si>
  <si>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</si>
  <si>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</si>
  <si>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</si>
  <si>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</si>
  <si>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</si>
  <si>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</si>
  <si>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</si>
  <si>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</si>
  <si>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</si>
  <si>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</si>
  <si>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</si>
  <si>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</si>
  <si>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</si>
  <si>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</si>
  <si>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</si>
  <si>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</si>
  <si>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</si>
  <si>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</si>
  <si>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</si>
  <si>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</si>
  <si>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</si>
  <si>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</si>
  <si>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</si>
  <si>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</si>
  <si>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</si>
  <si>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</si>
  <si>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</si>
  <si>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</si>
  <si>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</si>
  <si>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</si>
  <si>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</si>
  <si>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</si>
  <si>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</si>
  <si>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</si>
  <si>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</si>
  <si>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</si>
  <si>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</si>
  <si>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</si>
  <si>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</si>
  <si>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</si>
  <si>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</si>
  <si>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</si>
  <si>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</si>
  <si>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</si>
  <si>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</si>
  <si>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</si>
  <si>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</si>
  <si>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</si>
  <si>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</si>
  <si>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</si>
  <si>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</si>
  <si>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</si>
  <si>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</si>
  <si>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</si>
  <si>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</si>
  <si>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</si>
  <si>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</si>
  <si>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</si>
  <si>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</si>
  <si>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</si>
  <si>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</si>
  <si>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</si>
  <si>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</si>
  <si>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</si>
  <si>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</si>
  <si>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</si>
  <si>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</si>
  <si>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</si>
  <si>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</si>
  <si>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</si>
  <si>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</si>
  <si>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</si>
  <si>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</si>
  <si>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</si>
  <si>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</si>
  <si>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</si>
  <si>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</si>
  <si>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</si>
  <si>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</si>
  <si>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</si>
  <si>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</si>
  <si>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</si>
  <si>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</si>
  <si>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</si>
  <si>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</si>
  <si>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</si>
  <si>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</si>
  <si>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</si>
  <si>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</si>
  <si>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</si>
  <si>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</si>
  <si>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</si>
  <si>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</si>
  <si>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</si>
  <si>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</si>
  <si>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</si>
  <si>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</si>
  <si>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</si>
  <si>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</si>
  <si>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</si>
  <si>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</si>
  <si>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</si>
  <si>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</si>
  <si>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</si>
  <si>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</si>
  <si>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</si>
  <si>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</si>
  <si>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</si>
  <si>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</si>
  <si>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</si>
  <si>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</si>
  <si>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</si>
  <si>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</si>
  <si>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</si>
  <si>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</si>
  <si>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</si>
  <si>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</si>
  <si>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</si>
  <si>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</si>
  <si>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</si>
  <si>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</si>
  <si>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</si>
  <si>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</si>
  <si>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</si>
  <si>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</si>
  <si>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</si>
  <si>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</si>
  <si>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</si>
  <si>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</si>
  <si>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</si>
  <si>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</si>
  <si>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</si>
  <si>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</si>
  <si>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</si>
  <si>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</si>
  <si>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</si>
  <si>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</si>
  <si>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</si>
  <si>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</si>
  <si>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</si>
  <si>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</si>
  <si>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</si>
  <si>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</si>
  <si>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</si>
  <si>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</si>
  <si>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</si>
  <si>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</si>
  <si>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</si>
  <si>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</si>
  <si>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</si>
  <si>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</si>
  <si>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</si>
  <si>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</si>
  <si>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</si>
  <si>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</si>
  <si>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</si>
  <si>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</si>
  <si>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</si>
  <si>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</si>
  <si>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</si>
  <si>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</si>
  <si>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</si>
  <si>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</si>
  <si>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</si>
  <si>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</si>
  <si>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</si>
  <si>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</si>
  <si>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</si>
  <si>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</si>
  <si>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</si>
  <si>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</si>
  <si>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</si>
  <si>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</si>
  <si>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</si>
  <si>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</si>
  <si>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</si>
  <si>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</si>
  <si>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</si>
  <si>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</si>
  <si>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</si>
  <si>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</si>
  <si>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</si>
  <si>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</si>
  <si>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</si>
  <si>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</si>
  <si>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</si>
  <si>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</si>
  <si>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</si>
  <si>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</si>
  <si>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</si>
  <si>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</si>
  <si>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</si>
  <si>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</si>
  <si>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</si>
  <si>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</si>
  <si>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</si>
  <si>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</si>
  <si>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</si>
  <si>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</si>
  <si>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</si>
  <si>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</si>
  <si>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</si>
  <si>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</si>
  <si>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</si>
  <si>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</si>
  <si>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</si>
  <si>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</si>
  <si>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</si>
  <si>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</si>
  <si>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</si>
  <si>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</si>
  <si>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</si>
  <si>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</si>
  <si>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</si>
  <si>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</si>
  <si>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</si>
  <si>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</si>
  <si>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</si>
  <si>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</si>
  <si>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</si>
  <si>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</si>
  <si>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</si>
  <si>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</si>
  <si>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</si>
  <si>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</si>
  <si>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</si>
  <si>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</si>
  <si>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</si>
  <si>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</si>
  <si>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</si>
  <si>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</si>
  <si>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</si>
  <si>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</si>
  <si>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</si>
  <si>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</si>
  <si>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</si>
  <si>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</si>
  <si>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</si>
  <si>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</si>
  <si>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</si>
  <si>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</si>
  <si>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</si>
  <si>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</si>
  <si>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</si>
  <si>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</si>
  <si>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</si>
  <si>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</si>
  <si>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</si>
  <si>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</si>
  <si>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</si>
  <si>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</si>
  <si>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</si>
  <si>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</si>
  <si>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</si>
  <si>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</si>
  <si>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</si>
  <si>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</si>
  <si>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</si>
  <si>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</si>
  <si>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</si>
  <si>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</si>
  <si>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</si>
  <si>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</si>
  <si>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</si>
  <si>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</si>
  <si>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</si>
  <si>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</si>
  <si>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</si>
  <si>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</si>
  <si>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</si>
  <si>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</si>
  <si>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</si>
  <si>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</si>
  <si>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</si>
  <si>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</si>
  <si>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</si>
  <si>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</si>
  <si>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</si>
  <si>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</si>
  <si>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</si>
  <si>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</si>
  <si>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</si>
  <si>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</si>
  <si>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</si>
  <si>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</si>
  <si>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</si>
  <si>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</si>
  <si>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</si>
  <si>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</si>
  <si>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</si>
  <si>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</si>
  <si>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</si>
  <si>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</si>
  <si>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</si>
  <si>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</si>
  <si>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</si>
  <si>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</si>
  <si>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</si>
  <si>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</si>
  <si>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</si>
  <si>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</si>
  <si>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</si>
  <si>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</si>
  <si>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</si>
  <si>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</si>
  <si>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</si>
  <si>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</si>
  <si>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</si>
  <si>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</si>
  <si>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</si>
  <si>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</si>
  <si>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</si>
  <si>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</si>
  <si>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</si>
  <si>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</si>
  <si>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</si>
  <si>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</si>
  <si>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</si>
  <si>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</si>
  <si>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</si>
  <si>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</si>
  <si>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</si>
  <si>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</si>
  <si>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</si>
  <si>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</si>
  <si>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</si>
  <si>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</si>
  <si>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</si>
  <si>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</si>
  <si>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</si>
  <si>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</si>
  <si>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</si>
  <si>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</si>
  <si>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</si>
  <si>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</si>
  <si>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</si>
  <si>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</si>
  <si>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</si>
  <si>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</si>
  <si>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</si>
  <si>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</si>
  <si>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</si>
  <si>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</si>
  <si>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</si>
  <si>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</si>
  <si>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</si>
  <si>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</si>
  <si>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</si>
  <si>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</si>
  <si>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</si>
  <si>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</si>
  <si>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</si>
  <si>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</si>
  <si>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</si>
  <si>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</si>
  <si>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</si>
  <si>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</si>
  <si>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</si>
  <si>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</si>
  <si>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</si>
  <si>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</si>
  <si>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</si>
  <si>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</si>
  <si>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</si>
  <si>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</si>
  <si>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</si>
  <si>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</si>
  <si>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</si>
  <si>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</si>
  <si>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</si>
  <si>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</si>
  <si>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</si>
  <si>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</si>
  <si>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</si>
  <si>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</si>
  <si>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</si>
  <si>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</si>
  <si>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</si>
  <si>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</si>
  <si>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</si>
  <si>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</si>
  <si>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</si>
  <si>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</si>
  <si>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</si>
  <si>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</si>
  <si>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</si>
  <si>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</si>
  <si>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</si>
  <si>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</si>
  <si>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</si>
  <si>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</si>
  <si>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</si>
  <si>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</si>
  <si>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</si>
  <si>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</si>
  <si>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</si>
  <si>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</si>
  <si>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</si>
  <si>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</si>
  <si>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</si>
  <si>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</si>
  <si>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</si>
  <si>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</si>
  <si>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</si>
  <si>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</si>
  <si>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</si>
  <si>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</si>
  <si>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</si>
  <si>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</si>
  <si>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</si>
  <si>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</si>
  <si>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</si>
  <si>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</si>
  <si>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</si>
  <si>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</si>
  <si>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</si>
  <si>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</si>
  <si>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</si>
  <si>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</si>
  <si>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</si>
  <si>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</si>
  <si>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</si>
  <si>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</si>
  <si>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</si>
  <si>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</si>
  <si>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</si>
  <si>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</si>
  <si>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</si>
  <si>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</si>
  <si>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</si>
  <si>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</si>
  <si>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</si>
  <si>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</si>
  <si>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</si>
  <si>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</si>
  <si>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</si>
  <si>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</si>
  <si>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</si>
  <si>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</si>
  <si>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</si>
  <si>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</si>
  <si>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</si>
  <si>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</si>
  <si>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</si>
  <si>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</si>
  <si>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</si>
  <si>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</si>
  <si>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</si>
  <si>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</si>
  <si>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</si>
  <si>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</si>
  <si>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</si>
  <si>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</si>
  <si>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</si>
  <si>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</si>
  <si>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</si>
  <si>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</si>
  <si>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</si>
  <si>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</si>
  <si>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</si>
  <si>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</si>
  <si>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</si>
  <si>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</si>
  <si>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</si>
  <si>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</si>
  <si>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</si>
  <si>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</si>
  <si>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</si>
  <si>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</si>
  <si>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</si>
  <si>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</si>
  <si>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</si>
  <si>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</si>
  <si>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</si>
  <si>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</si>
  <si>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</si>
  <si>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</si>
  <si>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</si>
  <si>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</si>
  <si>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</si>
  <si>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</si>
  <si>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</si>
  <si>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</si>
  <si>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</si>
  <si>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</si>
  <si>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</si>
  <si>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</si>
  <si>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</si>
  <si>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</si>
  <si>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</si>
  <si>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</si>
  <si>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</si>
  <si>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</si>
  <si>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</si>
  <si>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</si>
  <si>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</si>
  <si>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</si>
  <si>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</si>
  <si>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</si>
  <si>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</si>
  <si>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</si>
  <si>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</si>
  <si>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</si>
  <si>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</si>
  <si>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</si>
  <si>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</si>
  <si>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</si>
  <si>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</si>
  <si>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</si>
  <si>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</si>
  <si>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</si>
  <si>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</si>
  <si>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</si>
  <si>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</si>
  <si>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</si>
  <si>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</si>
  <si>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</si>
  <si>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</si>
  <si>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</si>
  <si>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</si>
  <si>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</si>
  <si>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</si>
  <si>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</si>
  <si>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</si>
  <si>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</si>
  <si>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</si>
  <si>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</si>
  <si>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</si>
  <si>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</si>
  <si>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</si>
  <si>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</si>
  <si>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</si>
  <si>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</si>
  <si>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</si>
  <si>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</si>
  <si>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</si>
  <si>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</si>
  <si>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</si>
  <si>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</si>
  <si>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</si>
  <si>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</si>
  <si>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</si>
  <si>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</si>
  <si>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</si>
  <si>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</si>
  <si>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</si>
  <si>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</si>
  <si>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</si>
  <si>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</si>
  <si>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</si>
  <si>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</si>
  <si>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</si>
  <si>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</si>
  <si>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</si>
  <si>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</si>
  <si>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</si>
  <si>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</si>
  <si>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</si>
  <si>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</si>
  <si>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</si>
  <si>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</si>
  <si>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</si>
  <si>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</si>
  <si>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</si>
  <si>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</si>
  <si>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</si>
  <si>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</si>
  <si>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</si>
  <si>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</si>
  <si>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</si>
  <si>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</si>
  <si>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</si>
  <si>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</si>
  <si>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</si>
  <si>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</si>
  <si>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</si>
  <si>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</si>
  <si>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</si>
  <si>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</si>
  <si>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</si>
  <si>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</si>
  <si>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</si>
  <si>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</si>
  <si>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</si>
  <si>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</si>
  <si>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</si>
  <si>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</si>
  <si>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</si>
  <si>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</si>
  <si>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</si>
  <si>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</si>
  <si>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</si>
  <si>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</si>
  <si>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</si>
  <si>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</si>
  <si>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</si>
  <si>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</si>
  <si>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</si>
  <si>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</si>
  <si>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</si>
  <si>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</si>
  <si>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</si>
  <si>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</si>
  <si>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</si>
  <si>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</si>
  <si>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</si>
  <si>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</si>
  <si>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</si>
  <si>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</si>
  <si>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</si>
  <si>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</si>
  <si>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</si>
  <si>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</si>
  <si>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</si>
  <si>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</si>
  <si>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</si>
  <si>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</si>
  <si>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</si>
  <si>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</si>
  <si>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</si>
  <si>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</si>
  <si>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</si>
  <si>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</si>
  <si>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</si>
  <si>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</si>
  <si>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</si>
  <si>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</si>
  <si>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</si>
  <si>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</si>
  <si>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</si>
  <si>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</si>
  <si>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</si>
  <si>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</si>
  <si>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</si>
  <si>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</si>
  <si>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</si>
  <si>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</si>
  <si>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</si>
  <si>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</si>
  <si>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</si>
  <si>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</si>
  <si>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</si>
  <si>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</si>
  <si>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</si>
  <si>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</si>
  <si>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</si>
  <si>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</si>
  <si>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</si>
  <si>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</si>
  <si>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</si>
  <si>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</si>
  <si>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</si>
  <si>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</si>
  <si>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</si>
  <si>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</si>
  <si>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</si>
  <si>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</si>
  <si>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</si>
  <si>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</si>
  <si>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</si>
  <si>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</si>
  <si>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</si>
  <si>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</si>
  <si>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</si>
  <si>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</si>
  <si>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</si>
  <si>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</si>
  <si>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</si>
  <si>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</si>
  <si>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</si>
  <si>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</si>
  <si>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</si>
  <si>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</si>
  <si>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</si>
  <si>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</si>
  <si>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</si>
  <si>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</si>
  <si>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</si>
  <si>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</si>
  <si>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</si>
  <si>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</si>
  <si>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</si>
  <si>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</si>
  <si>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</si>
  <si>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</si>
  <si>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</si>
  <si>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</si>
  <si>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</si>
  <si>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</si>
  <si>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</si>
  <si>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</si>
  <si>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</si>
  <si>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</si>
  <si>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</si>
  <si>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</si>
  <si>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</si>
  <si>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</si>
  <si>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</si>
  <si>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</si>
  <si>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</si>
  <si>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</si>
  <si>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</si>
  <si>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</si>
  <si>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</si>
  <si>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</si>
  <si>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</si>
  <si>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</si>
  <si>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</si>
  <si>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</si>
  <si>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</si>
  <si>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</si>
  <si>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</si>
  <si>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</si>
  <si>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</si>
  <si>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</si>
  <si>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</si>
  <si>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</si>
  <si>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</si>
  <si>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</si>
  <si>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</si>
  <si>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</si>
  <si>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</si>
  <si>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</si>
  <si>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</si>
  <si>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</si>
  <si>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</si>
  <si>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</si>
  <si>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</si>
  <si>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</si>
  <si>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</si>
  <si>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</si>
  <si>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</si>
  <si>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</si>
  <si>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</si>
  <si>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</si>
  <si>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</si>
  <si>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</si>
  <si>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</si>
  <si>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</si>
  <si>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</si>
  <si>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</si>
  <si>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</si>
  <si>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</si>
  <si>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</si>
  <si>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</si>
  <si>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</si>
  <si>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</si>
  <si>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</si>
  <si>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</si>
  <si>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</si>
  <si>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</si>
  <si>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</si>
  <si>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</si>
  <si>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</si>
  <si>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</si>
  <si>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</si>
  <si>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</si>
  <si>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</si>
  <si>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</si>
  <si>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</si>
  <si>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</si>
  <si>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</si>
  <si>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</si>
  <si>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</si>
  <si>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</si>
  <si>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</si>
  <si>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</si>
  <si>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</si>
  <si>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</si>
  <si>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</si>
  <si>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</si>
  <si>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</si>
  <si>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</si>
  <si>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</si>
  <si>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</si>
  <si>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</si>
  <si>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</si>
  <si>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</si>
  <si>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</si>
  <si>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</si>
  <si>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</si>
  <si>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</si>
  <si>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</si>
  <si>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</si>
  <si>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</si>
  <si>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</si>
  <si>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</si>
  <si>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</si>
  <si>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</si>
  <si>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</si>
  <si>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</si>
  <si>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</si>
  <si>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</si>
  <si>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</si>
  <si>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</si>
  <si>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</si>
  <si>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</si>
  <si>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</si>
  <si>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</si>
  <si>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</si>
  <si>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</si>
  <si>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</si>
  <si>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</si>
  <si>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</si>
  <si>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</si>
  <si>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</si>
  <si>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</si>
  <si>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</si>
  <si>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</si>
  <si>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</si>
  <si>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</si>
  <si>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</si>
  <si>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</si>
  <si>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</si>
  <si>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</si>
  <si>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</si>
  <si>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</si>
  <si>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</si>
  <si>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</si>
  <si>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</si>
  <si>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</si>
  <si>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</si>
  <si>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</si>
  <si>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</si>
  <si>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</si>
  <si>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</si>
  <si>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</si>
  <si>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</si>
  <si>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</si>
  <si>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</si>
  <si>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</si>
  <si>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</si>
  <si>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</si>
  <si>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</si>
  <si>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</si>
  <si>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</si>
  <si>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</si>
  <si>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</si>
  <si>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</si>
  <si>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</si>
  <si>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</si>
  <si>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</si>
  <si>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</si>
  <si>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</si>
  <si>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</si>
  <si>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</si>
  <si>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</si>
  <si>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</si>
  <si>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</si>
  <si>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</si>
  <si>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</si>
  <si>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</si>
  <si>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</si>
  <si>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</si>
  <si>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</si>
  <si>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</si>
  <si>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</si>
  <si>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</si>
  <si>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</si>
  <si>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</si>
  <si>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</si>
  <si>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</si>
  <si>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</si>
  <si>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</si>
  <si>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</si>
  <si>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</si>
  <si>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</si>
  <si>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</si>
  <si>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</si>
  <si>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</si>
  <si>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</si>
  <si>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</si>
  <si>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</si>
  <si>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</si>
  <si>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</si>
  <si>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</si>
  <si>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</si>
  <si>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</si>
  <si>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</si>
  <si>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</si>
  <si>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</si>
  <si>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</si>
  <si>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</si>
  <si>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</si>
  <si>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</si>
  <si>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</si>
  <si>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</si>
  <si>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</si>
  <si>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</si>
  <si>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</si>
  <si>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</si>
  <si>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</si>
  <si>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</si>
  <si>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</si>
  <si>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</si>
  <si>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</si>
  <si>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</si>
  <si>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</si>
  <si>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</si>
  <si>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</si>
  <si>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</si>
  <si>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</si>
  <si>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</si>
  <si>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</si>
  <si>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</si>
  <si>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</si>
  <si>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</si>
  <si>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</si>
  <si>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</si>
  <si>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</si>
  <si>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</si>
  <si>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</si>
  <si>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</si>
  <si>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</si>
  <si>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</si>
  <si>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</si>
  <si>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</si>
  <si>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</si>
  <si>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</si>
  <si>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</si>
  <si>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</si>
  <si>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</si>
  <si>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</si>
  <si>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</si>
  <si>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</si>
  <si>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</si>
  <si>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</si>
  <si>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</si>
  <si>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</si>
  <si>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</si>
  <si>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</si>
  <si>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</si>
  <si>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</si>
  <si>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</si>
  <si>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</si>
  <si>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</si>
  <si>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</si>
  <si>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</si>
  <si>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</si>
  <si>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</si>
  <si>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</si>
  <si>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</si>
  <si>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</si>
  <si>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</si>
  <si>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</si>
  <si>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</si>
  <si>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</si>
  <si>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</si>
  <si>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</si>
  <si>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</si>
  <si>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</si>
  <si>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</si>
  <si>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</si>
  <si>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</si>
  <si>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</si>
  <si>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</si>
  <si>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</si>
  <si>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</si>
  <si>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</si>
  <si>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</si>
  <si>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</si>
  <si>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</si>
  <si>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</si>
  <si>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</si>
  <si>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</si>
  <si>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</si>
  <si>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</si>
  <si>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</si>
  <si>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</si>
  <si>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</si>
  <si>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</si>
  <si>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</si>
  <si>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</si>
  <si>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</si>
  <si>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</si>
  <si>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</si>
  <si>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</si>
  <si>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</si>
  <si>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</si>
  <si>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</si>
  <si>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</si>
  <si>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</si>
  <si>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</si>
  <si>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</si>
  <si>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</si>
  <si>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</si>
  <si>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</si>
  <si>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</si>
  <si>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</si>
  <si>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</si>
  <si>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</si>
  <si>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</si>
  <si>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</si>
  <si>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</si>
  <si>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</si>
  <si>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</si>
  <si>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</si>
  <si>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</si>
  <si>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</si>
  <si>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</si>
  <si>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</si>
  <si>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</si>
  <si>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</si>
  <si>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</si>
  <si>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</si>
  <si>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</si>
  <si>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</si>
  <si>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</si>
  <si>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</si>
  <si>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</si>
  <si>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</si>
  <si>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</si>
  <si>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</si>
  <si>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</si>
  <si>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</si>
  <si>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</si>
  <si>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</si>
  <si>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</si>
  <si>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</si>
  <si>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</si>
  <si>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</si>
  <si>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</si>
  <si>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</si>
  <si>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</si>
  <si>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</si>
  <si>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</si>
  <si>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</si>
  <si>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</si>
  <si>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</si>
  <si>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</si>
  <si>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</si>
  <si>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OŠ AUGUSTA HARAMBAŠIĆA</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</si>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</sst>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1752503.4299999997</v>
      </c>
      <c r="D2" s="7">
        <f>'PR-RAS'!E6</f>
        <v>1949474.87</v>
      </c>
      <c r="E2" s="7">
        <v>0</v>
      </c>
      <c r="F2" s="7">
        <v>0</v>
      </c>
      <c r="G2" s="8">
        <f t="shared" ref="G2:G274" si="0">(B2/1000)*(C2*1+D2*2)</f>
        <v>5651.4531699999998</v>
      </c>
      <c r="H2" s="8">
        <f t="shared" ref="H2:H274" si="1">ABS(C2-ROUND(C2,0))+ABS(D2-ROUND(D2,0))</f>
        <v>0.55999999959021807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1361286.3699999999</v>
      </c>
      <c r="D45" s="2">
        <f>'PR-RAS'!E49</f>
        <v>1483676.7000000002</v>
      </c>
      <c r="E45" s="2">
        <v>0</v>
      </c>
      <c r="F45" s="2">
        <v>0</v>
      </c>
      <c r="G45" s="3">
        <f t="shared" si="0"/>
        <v>190460.14988000001</v>
      </c>
      <c r="H45" s="3">
        <f t="shared" si="1"/>
        <v>0.66999999969266355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1327362.69</v>
      </c>
      <c r="D64" s="2">
        <f>'PR-RAS'!E68</f>
        <v>1436585.83</v>
      </c>
      <c r="E64" s="2">
        <v>0</v>
      </c>
      <c r="F64" s="2">
        <v>0</v>
      </c>
      <c r="G64" s="3">
        <f t="shared" si="0"/>
        <v>264633.66404999996</v>
      </c>
      <c r="H64" s="3">
        <f t="shared" si="1"/>
        <v>0.47999999998137355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1296124.67</v>
      </c>
      <c r="D65" s="2">
        <f>'PR-RAS'!E69</f>
        <v>1408165.5</v>
      </c>
      <c r="E65" s="2">
        <v>0</v>
      </c>
      <c r="F65" s="2">
        <v>0</v>
      </c>
      <c r="G65" s="3">
        <f t="shared" si="0"/>
        <v>263197.16288000002</v>
      </c>
      <c r="H65" s="3">
        <f t="shared" si="1"/>
        <v>0.83000000007450581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31238.02</v>
      </c>
      <c r="D66" s="2">
        <f>'PR-RAS'!E70</f>
        <v>28420.33</v>
      </c>
      <c r="E66" s="2">
        <v>0</v>
      </c>
      <c r="F66" s="2">
        <v>0</v>
      </c>
      <c r="G66" s="3">
        <f t="shared" si="0"/>
        <v>5725.1142000000009</v>
      </c>
      <c r="H66" s="3">
        <f t="shared" si="1"/>
        <v>0.35000000000218279</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33923.68</v>
      </c>
      <c r="D73" s="2">
        <f>'PR-RAS'!E77</f>
        <v>47090.87</v>
      </c>
      <c r="E73" s="2">
        <v>0</v>
      </c>
      <c r="F73" s="2">
        <v>0</v>
      </c>
      <c r="G73" s="3">
        <f t="shared" si="0"/>
        <v>9223.5902399999995</v>
      </c>
      <c r="H73" s="3">
        <f t="shared" si="1"/>
        <v>0.44999999999708962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132</v>
      </c>
      <c r="D74" s="2">
        <f>'PR-RAS'!E78</f>
        <v>164</v>
      </c>
      <c r="E74" s="2">
        <v>0</v>
      </c>
      <c r="F74" s="2">
        <v>0</v>
      </c>
      <c r="G74" s="3">
        <f t="shared" si="0"/>
        <v>33.58</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33791.68</v>
      </c>
      <c r="D76" s="2">
        <f>'PR-RAS'!E80</f>
        <v>46926.87</v>
      </c>
      <c r="E76" s="2">
        <v>0</v>
      </c>
      <c r="F76" s="2">
        <v>0</v>
      </c>
      <c r="G76" s="3">
        <f t="shared" si="0"/>
        <v>9573.406500000001</v>
      </c>
      <c r="H76" s="3">
        <f t="shared" si="1"/>
        <v>0.44999999999708962</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0.09</v>
      </c>
      <c r="D78" s="2">
        <f>'PR-RAS'!E82</f>
        <v>0</v>
      </c>
      <c r="E78" s="2">
        <v>0</v>
      </c>
      <c r="F78" s="2">
        <v>0</v>
      </c>
      <c r="G78" s="3">
        <f t="shared" si="0"/>
        <v>6.9299999999999995E-3</v>
      </c>
      <c r="H78" s="3">
        <f t="shared" si="1"/>
        <v>0.09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0.09</v>
      </c>
      <c r="D79" s="2">
        <f>'PR-RAS'!E83</f>
        <v>0</v>
      </c>
      <c r="E79" s="2">
        <v>0</v>
      </c>
      <c r="F79" s="2">
        <v>0</v>
      </c>
      <c r="G79" s="3">
        <f t="shared" si="0"/>
        <v>7.0199999999999993E-3</v>
      </c>
      <c r="H79" s="3">
        <f t="shared" si="1"/>
        <v>0.09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0.09</v>
      </c>
      <c r="D81" s="2">
        <f>'PR-RAS'!E85</f>
        <v>0</v>
      </c>
      <c r="E81" s="2">
        <v>0</v>
      </c>
      <c r="F81" s="2">
        <v>0</v>
      </c>
      <c r="G81" s="3">
        <f t="shared" si="0"/>
        <v>7.1999999999999998E-3</v>
      </c>
      <c r="H81" s="3">
        <f t="shared" si="1"/>
        <v>0.09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49970.14</v>
      </c>
      <c r="D102" s="2">
        <f>'PR-RAS'!E106</f>
        <v>46716.93</v>
      </c>
      <c r="E102" s="2">
        <v>0</v>
      </c>
      <c r="F102" s="2">
        <v>0</v>
      </c>
      <c r="G102" s="3">
        <f t="shared" si="0"/>
        <v>14483.804</v>
      </c>
      <c r="H102" s="3">
        <f t="shared" si="1"/>
        <v>0.20999999999912689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49970.14</v>
      </c>
      <c r="D108" s="2">
        <f>'PR-RAS'!E112</f>
        <v>46716.93</v>
      </c>
      <c r="E108" s="2">
        <v>0</v>
      </c>
      <c r="F108" s="2">
        <v>0</v>
      </c>
      <c r="G108" s="3">
        <f t="shared" si="0"/>
        <v>15344.227999999999</v>
      </c>
      <c r="H108" s="3">
        <f t="shared" si="1"/>
        <v>0.20999999999912689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49970.14</v>
      </c>
      <c r="D113" s="2">
        <f>'PR-RAS'!E117</f>
        <v>46716.93</v>
      </c>
      <c r="E113" s="2">
        <v>0</v>
      </c>
      <c r="F113" s="2">
        <v>0</v>
      </c>
      <c r="G113" s="3">
        <f t="shared" si="0"/>
        <v>16061.248</v>
      </c>
      <c r="H113" s="3">
        <f t="shared" si="1"/>
        <v>0.20999999999912689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22316.15</v>
      </c>
      <c r="D121" s="2">
        <f>'PR-RAS'!E125</f>
        <v>22032.59</v>
      </c>
      <c r="E121" s="2">
        <v>0</v>
      </c>
      <c r="F121" s="2">
        <v>0</v>
      </c>
      <c r="G121" s="3">
        <f t="shared" si="0"/>
        <v>7965.7596000000003</v>
      </c>
      <c r="H121" s="3">
        <f t="shared" si="1"/>
        <v>0.56000000000130967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22316.15</v>
      </c>
      <c r="D122" s="2">
        <f>'PR-RAS'!E126</f>
        <v>21232.59</v>
      </c>
      <c r="E122" s="2">
        <v>0</v>
      </c>
      <c r="F122" s="2">
        <v>0</v>
      </c>
      <c r="G122" s="3">
        <f t="shared" si="0"/>
        <v>7838.5409300000001</v>
      </c>
      <c r="H122" s="3">
        <f t="shared" si="1"/>
        <v>0.56000000000130967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22316.15</v>
      </c>
      <c r="D124" s="2">
        <f>'PR-RAS'!E128</f>
        <v>21232.59</v>
      </c>
      <c r="E124" s="2">
        <v>0</v>
      </c>
      <c r="F124" s="2">
        <v>0</v>
      </c>
      <c r="G124" s="3">
        <f t="shared" si="0"/>
        <v>7968.1035899999997</v>
      </c>
      <c r="H124" s="3">
        <f t="shared" si="1"/>
        <v>0.56000000000130967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800</v>
      </c>
      <c r="E125" s="2">
        <v>0</v>
      </c>
      <c r="F125" s="2">
        <v>0</v>
      </c>
      <c r="G125" s="3">
        <f t="shared" si="0"/>
        <v>198.4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800</v>
      </c>
      <c r="E126" s="2">
        <v>0</v>
      </c>
      <c r="F126" s="2">
        <v>0</v>
      </c>
      <c r="G126" s="3">
        <f t="shared" si="0"/>
        <v>200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318930.68</v>
      </c>
      <c r="D130" s="2">
        <f>'PR-RAS'!E134</f>
        <v>397048.65</v>
      </c>
      <c r="E130" s="2">
        <v>0</v>
      </c>
      <c r="F130" s="2">
        <v>0</v>
      </c>
      <c r="G130" s="3">
        <f t="shared" si="0"/>
        <v>143580.60941999999</v>
      </c>
      <c r="H130" s="3">
        <f t="shared" si="1"/>
        <v>0.66999999998370185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318930.68</v>
      </c>
      <c r="D131" s="2">
        <f>'PR-RAS'!E135</f>
        <v>397048.65</v>
      </c>
      <c r="E131" s="2">
        <v>0</v>
      </c>
      <c r="F131" s="2">
        <v>0</v>
      </c>
      <c r="G131" s="3">
        <f t="shared" si="0"/>
        <v>144693.63740000001</v>
      </c>
      <c r="H131" s="3">
        <f t="shared" si="1"/>
        <v>0.66999999998370185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318303.83</v>
      </c>
      <c r="D132" s="2">
        <f>'PR-RAS'!E136</f>
        <v>396454.21</v>
      </c>
      <c r="E132" s="2">
        <v>0</v>
      </c>
      <c r="F132" s="2">
        <v>0</v>
      </c>
      <c r="G132" s="3">
        <f t="shared" si="0"/>
        <v>145568.80475000001</v>
      </c>
      <c r="H132" s="3">
        <f t="shared" si="1"/>
        <v>0.38000000000465661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626.85</v>
      </c>
      <c r="D133" s="2">
        <f>'PR-RAS'!E137</f>
        <v>594.44000000000005</v>
      </c>
      <c r="E133" s="2">
        <v>0</v>
      </c>
      <c r="F133" s="2">
        <v>0</v>
      </c>
      <c r="G133" s="3">
        <f t="shared" si="0"/>
        <v>239.67636000000002</v>
      </c>
      <c r="H133" s="3">
        <f t="shared" si="1"/>
        <v>0.59000000000003183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1680730.53</v>
      </c>
      <c r="D148" s="2">
        <f>'PR-RAS'!E152</f>
        <v>2004878.69</v>
      </c>
      <c r="E148" s="2">
        <v>0</v>
      </c>
      <c r="F148" s="2">
        <v>0</v>
      </c>
      <c r="G148" s="3">
        <f t="shared" si="0"/>
        <v>836501.72276999999</v>
      </c>
      <c r="H148" s="3">
        <f t="shared" si="1"/>
        <v>0.78000000002793968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1413858.34</v>
      </c>
      <c r="D149" s="2">
        <f>'PR-RAS'!E153</f>
        <v>1722805.22</v>
      </c>
      <c r="E149" s="2">
        <v>0</v>
      </c>
      <c r="F149" s="2">
        <v>0</v>
      </c>
      <c r="G149" s="3">
        <f t="shared" si="0"/>
        <v>719201.37944000005</v>
      </c>
      <c r="H149" s="3">
        <f t="shared" si="1"/>
        <v>0.56000000005587935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1175621.22</v>
      </c>
      <c r="D150" s="2">
        <f>'PR-RAS'!E154</f>
        <v>1423962.32</v>
      </c>
      <c r="E150" s="2">
        <v>0</v>
      </c>
      <c r="F150" s="2">
        <v>0</v>
      </c>
      <c r="G150" s="3">
        <f t="shared" si="0"/>
        <v>599508.33314</v>
      </c>
      <c r="H150" s="3">
        <f t="shared" si="1"/>
        <v>0.5400000000372529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1143198</v>
      </c>
      <c r="D151" s="2">
        <f>'PR-RAS'!E155</f>
        <v>1381136.06</v>
      </c>
      <c r="E151" s="2">
        <v>0</v>
      </c>
      <c r="F151" s="2">
        <v>0</v>
      </c>
      <c r="G151" s="3">
        <f t="shared" si="0"/>
        <v>585820.51800000004</v>
      </c>
      <c r="H151" s="3">
        <f t="shared" si="1"/>
        <v>6.0000000055879354E-2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31648.48</v>
      </c>
      <c r="D153" s="2">
        <f>'PR-RAS'!E157</f>
        <v>41178.32</v>
      </c>
      <c r="E153" s="2">
        <v>0</v>
      </c>
      <c r="F153" s="2">
        <v>0</v>
      </c>
      <c r="G153" s="3">
        <f t="shared" si="0"/>
        <v>17328.77824</v>
      </c>
      <c r="H153" s="3">
        <f t="shared" si="1"/>
        <v>0.7999999999992724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774.74</v>
      </c>
      <c r="D154" s="2">
        <f>'PR-RAS'!E158</f>
        <v>1647.94</v>
      </c>
      <c r="E154" s="2">
        <v>0</v>
      </c>
      <c r="F154" s="2">
        <v>0</v>
      </c>
      <c r="G154" s="3">
        <f t="shared" si="0"/>
        <v>622.80485999999996</v>
      </c>
      <c r="H154" s="3">
        <f t="shared" si="1"/>
        <v>0.31999999999993634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52884.1</v>
      </c>
      <c r="D155" s="2">
        <f>'PR-RAS'!E159</f>
        <v>69412.72</v>
      </c>
      <c r="E155" s="2">
        <v>0</v>
      </c>
      <c r="F155" s="2">
        <v>0</v>
      </c>
      <c r="G155" s="3">
        <f t="shared" si="0"/>
        <v>29523.26916</v>
      </c>
      <c r="H155" s="3">
        <f t="shared" si="1"/>
        <v>0.37999999999738066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185353.02000000002</v>
      </c>
      <c r="D156" s="2">
        <f>'PR-RAS'!E160</f>
        <v>229430.18</v>
      </c>
      <c r="E156" s="2">
        <v>0</v>
      </c>
      <c r="F156" s="2">
        <v>0</v>
      </c>
      <c r="G156" s="3">
        <f t="shared" si="0"/>
        <v>99853.073900000003</v>
      </c>
      <c r="H156" s="3">
        <f t="shared" si="1"/>
        <v>0.20000000001164153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185336.01</v>
      </c>
      <c r="D158" s="2">
        <f>'PR-RAS'!E162</f>
        <v>229430.18</v>
      </c>
      <c r="E158" s="2">
        <v>0</v>
      </c>
      <c r="F158" s="2">
        <v>0</v>
      </c>
      <c r="G158" s="3">
        <f t="shared" si="0"/>
        <v>101138.83009</v>
      </c>
      <c r="H158" s="3">
        <f t="shared" si="1"/>
        <v>0.19000000000232831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17.010000000000002</v>
      </c>
      <c r="D159" s="2">
        <f>'PR-RAS'!E163</f>
        <v>0</v>
      </c>
      <c r="E159" s="2">
        <v>0</v>
      </c>
      <c r="F159" s="2">
        <v>0</v>
      </c>
      <c r="G159" s="3">
        <f t="shared" si="0"/>
        <v>2.6875800000000001</v>
      </c>
      <c r="H159" s="3">
        <f t="shared" si="1"/>
        <v>1.0000000000001563E-2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227717.65999999997</v>
      </c>
      <c r="D160" s="2">
        <f>'PR-RAS'!E164</f>
        <v>243382.97999999998</v>
      </c>
      <c r="E160" s="2">
        <v>0</v>
      </c>
      <c r="F160" s="2">
        <v>0</v>
      </c>
      <c r="G160" s="3">
        <f t="shared" si="0"/>
        <v>113602.89557999998</v>
      </c>
      <c r="H160" s="3">
        <f t="shared" si="1"/>
        <v>0.36000000004423782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25250.66</v>
      </c>
      <c r="D161" s="2">
        <f>'PR-RAS'!E165</f>
        <v>34377.82</v>
      </c>
      <c r="E161" s="2">
        <v>0</v>
      </c>
      <c r="F161" s="2">
        <v>0</v>
      </c>
      <c r="G161" s="3">
        <f t="shared" si="0"/>
        <v>15041.008000000002</v>
      </c>
      <c r="H161" s="3">
        <f t="shared" si="1"/>
        <v>0.52000000000043656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4777.62</v>
      </c>
      <c r="D162" s="2">
        <f>'PR-RAS'!E166</f>
        <v>7861.04</v>
      </c>
      <c r="E162" s="2">
        <v>0</v>
      </c>
      <c r="F162" s="2">
        <v>0</v>
      </c>
      <c r="G162" s="3">
        <f t="shared" si="0"/>
        <v>3300.4517000000001</v>
      </c>
      <c r="H162" s="3">
        <f t="shared" si="1"/>
        <v>0.42000000000007276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18767.34</v>
      </c>
      <c r="D163" s="2">
        <f>'PR-RAS'!E167</f>
        <v>23456.83</v>
      </c>
      <c r="E163" s="2">
        <v>0</v>
      </c>
      <c r="F163" s="2">
        <v>0</v>
      </c>
      <c r="G163" s="3">
        <f t="shared" si="0"/>
        <v>10640.322</v>
      </c>
      <c r="H163" s="3">
        <f t="shared" si="1"/>
        <v>0.50999999999839929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1475</v>
      </c>
      <c r="D164" s="2">
        <f>'PR-RAS'!E168</f>
        <v>2830.45</v>
      </c>
      <c r="E164" s="2">
        <v>0</v>
      </c>
      <c r="F164" s="2">
        <v>0</v>
      </c>
      <c r="G164" s="3">
        <f t="shared" si="0"/>
        <v>1163.1516999999999</v>
      </c>
      <c r="H164" s="3">
        <f t="shared" si="1"/>
        <v>0.4499999999998181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230.7</v>
      </c>
      <c r="D165" s="2">
        <f>'PR-RAS'!E169</f>
        <v>229.5</v>
      </c>
      <c r="E165" s="2">
        <v>0</v>
      </c>
      <c r="F165" s="2">
        <v>0</v>
      </c>
      <c r="G165" s="3">
        <f t="shared" si="0"/>
        <v>113.11080000000001</v>
      </c>
      <c r="H165" s="3">
        <f t="shared" si="1"/>
        <v>0.80000000000001137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123262.73</v>
      </c>
      <c r="D166" s="2">
        <f>'PR-RAS'!E170</f>
        <v>120275.06999999999</v>
      </c>
      <c r="E166" s="2">
        <v>0</v>
      </c>
      <c r="F166" s="2">
        <v>0</v>
      </c>
      <c r="G166" s="3">
        <f t="shared" si="0"/>
        <v>60029.123550000004</v>
      </c>
      <c r="H166" s="3">
        <f t="shared" si="1"/>
        <v>0.33999999999650754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16271.26</v>
      </c>
      <c r="D167" s="2">
        <f>'PR-RAS'!E171</f>
        <v>13448.11</v>
      </c>
      <c r="E167" s="2">
        <v>0</v>
      </c>
      <c r="F167" s="2">
        <v>0</v>
      </c>
      <c r="G167" s="3">
        <f t="shared" si="0"/>
        <v>7165.8016800000005</v>
      </c>
      <c r="H167" s="3">
        <f t="shared" si="1"/>
        <v>0.37000000000080036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75243.42</v>
      </c>
      <c r="D168" s="2">
        <f>'PR-RAS'!E172</f>
        <v>73034.37</v>
      </c>
      <c r="E168" s="2">
        <v>0</v>
      </c>
      <c r="F168" s="2">
        <v>0</v>
      </c>
      <c r="G168" s="3">
        <f t="shared" si="0"/>
        <v>36959.130720000001</v>
      </c>
      <c r="H168" s="3">
        <f t="shared" si="1"/>
        <v>0.78999999999359716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30881.58</v>
      </c>
      <c r="D169" s="2">
        <f>'PR-RAS'!E173</f>
        <v>32292.75</v>
      </c>
      <c r="E169" s="2">
        <v>0</v>
      </c>
      <c r="F169" s="2">
        <v>0</v>
      </c>
      <c r="G169" s="3">
        <f t="shared" si="0"/>
        <v>16038.469440000001</v>
      </c>
      <c r="H169" s="3">
        <f t="shared" si="1"/>
        <v>0.66999999999825377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143.69999999999999</v>
      </c>
      <c r="D170" s="2">
        <f>'PR-RAS'!E174</f>
        <v>427.92</v>
      </c>
      <c r="E170" s="2">
        <v>0</v>
      </c>
      <c r="F170" s="2">
        <v>0</v>
      </c>
      <c r="G170" s="3">
        <f t="shared" si="0"/>
        <v>168.92225999999999</v>
      </c>
      <c r="H170" s="3">
        <f t="shared" si="1"/>
        <v>0.37999999999999545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180.1</v>
      </c>
      <c r="D171" s="2">
        <f>'PR-RAS'!E175</f>
        <v>772.49</v>
      </c>
      <c r="E171" s="2">
        <v>0</v>
      </c>
      <c r="F171" s="2">
        <v>0</v>
      </c>
      <c r="G171" s="3">
        <f t="shared" si="0"/>
        <v>293.2636</v>
      </c>
      <c r="H171" s="3">
        <f t="shared" si="1"/>
        <v>0.59000000000000341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542.66999999999996</v>
      </c>
      <c r="D173" s="2">
        <f>'PR-RAS'!E177</f>
        <v>299.43</v>
      </c>
      <c r="E173" s="2">
        <v>0</v>
      </c>
      <c r="F173" s="2">
        <v>0</v>
      </c>
      <c r="G173" s="3">
        <f t="shared" si="0"/>
        <v>196.34315999999998</v>
      </c>
      <c r="H173" s="3">
        <f t="shared" si="1"/>
        <v>0.76000000000004775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72272.149999999994</v>
      </c>
      <c r="D174" s="2">
        <f>'PR-RAS'!E178</f>
        <v>80790.97</v>
      </c>
      <c r="E174" s="2">
        <v>0</v>
      </c>
      <c r="F174" s="2">
        <v>0</v>
      </c>
      <c r="G174" s="3">
        <f t="shared" si="0"/>
        <v>40456.757569999994</v>
      </c>
      <c r="H174" s="3">
        <f t="shared" si="1"/>
        <v>0.17999999999301508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12653.67</v>
      </c>
      <c r="D175" s="2">
        <f>'PR-RAS'!E179</f>
        <v>7212.78</v>
      </c>
      <c r="E175" s="2">
        <v>0</v>
      </c>
      <c r="F175" s="2">
        <v>0</v>
      </c>
      <c r="G175" s="3">
        <f t="shared" si="0"/>
        <v>4711.7860199999996</v>
      </c>
      <c r="H175" s="3">
        <f t="shared" si="1"/>
        <v>0.5500000000001819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22109.54</v>
      </c>
      <c r="D176" s="2">
        <f>'PR-RAS'!E180</f>
        <v>23728.43</v>
      </c>
      <c r="E176" s="2">
        <v>0</v>
      </c>
      <c r="F176" s="2">
        <v>0</v>
      </c>
      <c r="G176" s="3">
        <f t="shared" si="0"/>
        <v>12174.119999999999</v>
      </c>
      <c r="H176" s="3">
        <f t="shared" si="1"/>
        <v>0.88999999999941792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11149.15</v>
      </c>
      <c r="D178" s="2">
        <f>'PR-RAS'!E182</f>
        <v>10693.73</v>
      </c>
      <c r="E178" s="2">
        <v>0</v>
      </c>
      <c r="F178" s="2">
        <v>0</v>
      </c>
      <c r="G178" s="3">
        <f t="shared" si="0"/>
        <v>5758.9799699999994</v>
      </c>
      <c r="H178" s="3">
        <f t="shared" si="1"/>
        <v>0.42000000000007276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600</v>
      </c>
      <c r="D179" s="2">
        <f>'PR-RAS'!E183</f>
        <v>600</v>
      </c>
      <c r="E179" s="2">
        <v>0</v>
      </c>
      <c r="F179" s="2">
        <v>0</v>
      </c>
      <c r="G179" s="3">
        <f t="shared" si="0"/>
        <v>320.39999999999998</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4088.95</v>
      </c>
      <c r="D180" s="2">
        <f>'PR-RAS'!E184</f>
        <v>5768.36</v>
      </c>
      <c r="E180" s="2">
        <v>0</v>
      </c>
      <c r="F180" s="2">
        <v>0</v>
      </c>
      <c r="G180" s="3">
        <f t="shared" si="0"/>
        <v>2796.9949299999994</v>
      </c>
      <c r="H180" s="3">
        <f t="shared" si="1"/>
        <v>0.40999999999985448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8945</v>
      </c>
      <c r="D181" s="2">
        <f>'PR-RAS'!E185</f>
        <v>3561.17</v>
      </c>
      <c r="E181" s="2">
        <v>0</v>
      </c>
      <c r="F181" s="2">
        <v>0</v>
      </c>
      <c r="G181" s="3">
        <f t="shared" si="0"/>
        <v>2892.1212</v>
      </c>
      <c r="H181" s="3">
        <f t="shared" si="1"/>
        <v>0.17000000000007276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4929.03</v>
      </c>
      <c r="D182" s="2">
        <f>'PR-RAS'!E186</f>
        <v>3886.45</v>
      </c>
      <c r="E182" s="2">
        <v>0</v>
      </c>
      <c r="F182" s="2">
        <v>0</v>
      </c>
      <c r="G182" s="3">
        <f t="shared" si="0"/>
        <v>2299.0493299999998</v>
      </c>
      <c r="H182" s="3">
        <f t="shared" si="1"/>
        <v>0.47999999999956344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7796.81</v>
      </c>
      <c r="D183" s="2">
        <f>'PR-RAS'!E187</f>
        <v>25340.05</v>
      </c>
      <c r="E183" s="2">
        <v>0</v>
      </c>
      <c r="F183" s="2">
        <v>0</v>
      </c>
      <c r="G183" s="3">
        <f t="shared" si="0"/>
        <v>10642.797619999999</v>
      </c>
      <c r="H183" s="3">
        <f t="shared" si="1"/>
        <v>0.23999999999887223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6932.12</v>
      </c>
      <c r="D190" s="2">
        <f>'PR-RAS'!E194</f>
        <v>7939.1200000000008</v>
      </c>
      <c r="E190" s="2">
        <v>0</v>
      </c>
      <c r="F190" s="2">
        <v>0</v>
      </c>
      <c r="G190" s="3">
        <f t="shared" si="0"/>
        <v>4311.1580400000003</v>
      </c>
      <c r="H190" s="3">
        <f t="shared" si="1"/>
        <v>0.24000000000069122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4617.2700000000004</v>
      </c>
      <c r="D191" s="2">
        <f>'PR-RAS'!E195</f>
        <v>3570.9</v>
      </c>
      <c r="E191" s="2">
        <v>0</v>
      </c>
      <c r="F191" s="2">
        <v>0</v>
      </c>
      <c r="G191" s="3">
        <f t="shared" si="0"/>
        <v>2234.2233000000001</v>
      </c>
      <c r="H191" s="3">
        <f t="shared" si="1"/>
        <v>0.37000000000034561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1847.24</v>
      </c>
      <c r="E192" s="2">
        <v>0</v>
      </c>
      <c r="F192" s="2">
        <v>0</v>
      </c>
      <c r="G192" s="3">
        <f t="shared" si="0"/>
        <v>705.64567999999997</v>
      </c>
      <c r="H192" s="3">
        <f t="shared" si="1"/>
        <v>0.24000000000000909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359.23</v>
      </c>
      <c r="D193" s="2">
        <f>'PR-RAS'!E197</f>
        <v>1720.18</v>
      </c>
      <c r="E193" s="2">
        <v>0</v>
      </c>
      <c r="F193" s="2">
        <v>0</v>
      </c>
      <c r="G193" s="3">
        <f t="shared" si="0"/>
        <v>729.52128000000005</v>
      </c>
      <c r="H193" s="3">
        <f t="shared" si="1"/>
        <v>0.41000000000008185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278.08999999999997</v>
      </c>
      <c r="D194" s="2">
        <f>'PR-RAS'!E198</f>
        <v>310</v>
      </c>
      <c r="E194" s="2">
        <v>0</v>
      </c>
      <c r="F194" s="2">
        <v>0</v>
      </c>
      <c r="G194" s="3">
        <f t="shared" si="0"/>
        <v>173.33136999999999</v>
      </c>
      <c r="H194" s="3">
        <f t="shared" si="1"/>
        <v>8.9999999999974989E-2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161.12</v>
      </c>
      <c r="D195" s="2">
        <f>'PR-RAS'!E199</f>
        <v>279.8</v>
      </c>
      <c r="E195" s="2">
        <v>0</v>
      </c>
      <c r="F195" s="2">
        <v>0</v>
      </c>
      <c r="G195" s="3">
        <f t="shared" si="0"/>
        <v>139.81968000000001</v>
      </c>
      <c r="H195" s="3">
        <f t="shared" si="1"/>
        <v>0.31999999999999318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581.82000000000005</v>
      </c>
      <c r="D196" s="2">
        <f>'PR-RAS'!E200</f>
        <v>0</v>
      </c>
      <c r="E196" s="2">
        <v>0</v>
      </c>
      <c r="F196" s="2">
        <v>0</v>
      </c>
      <c r="G196" s="3">
        <f t="shared" si="0"/>
        <v>113.45490000000001</v>
      </c>
      <c r="H196" s="3">
        <f t="shared" si="1"/>
        <v>0.17999999999994998</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934.59</v>
      </c>
      <c r="D197" s="2">
        <f>'PR-RAS'!E201</f>
        <v>211</v>
      </c>
      <c r="E197" s="2">
        <v>0</v>
      </c>
      <c r="F197" s="2">
        <v>0</v>
      </c>
      <c r="G197" s="3">
        <f t="shared" si="0"/>
        <v>265.89164000000005</v>
      </c>
      <c r="H197" s="3">
        <f t="shared" si="1"/>
        <v>0.40999999999996817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2451.81</v>
      </c>
      <c r="D198" s="2">
        <f>'PR-RAS'!E202</f>
        <v>1416.76</v>
      </c>
      <c r="E198" s="2">
        <v>0</v>
      </c>
      <c r="F198" s="2">
        <v>0</v>
      </c>
      <c r="G198" s="3">
        <f t="shared" si="0"/>
        <v>1041.21001</v>
      </c>
      <c r="H198" s="3">
        <f t="shared" si="1"/>
        <v>0.43000000000006366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2451.81</v>
      </c>
      <c r="D212" s="2">
        <f>'PR-RAS'!E216</f>
        <v>1416.76</v>
      </c>
      <c r="E212" s="2">
        <v>0</v>
      </c>
      <c r="F212" s="2">
        <v>0</v>
      </c>
      <c r="G212" s="3">
        <f t="shared" si="0"/>
        <v>1115.20463</v>
      </c>
      <c r="H212" s="3">
        <f t="shared" si="1"/>
        <v>0.43000000000006366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1426.29</v>
      </c>
      <c r="D213" s="2">
        <f>'PR-RAS'!E217</f>
        <v>1416.76</v>
      </c>
      <c r="E213" s="2">
        <v>0</v>
      </c>
      <c r="F213" s="2">
        <v>0</v>
      </c>
      <c r="G213" s="3">
        <f t="shared" si="0"/>
        <v>903.07971999999984</v>
      </c>
      <c r="H213" s="3">
        <f t="shared" si="1"/>
        <v>0.52999999999997272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585.52</v>
      </c>
      <c r="D215" s="2">
        <f>'PR-RAS'!E219</f>
        <v>0</v>
      </c>
      <c r="E215" s="2">
        <v>0</v>
      </c>
      <c r="F215" s="2">
        <v>0</v>
      </c>
      <c r="G215" s="3">
        <f t="shared" si="0"/>
        <v>125.30127999999999</v>
      </c>
      <c r="H215" s="3">
        <f t="shared" si="1"/>
        <v>0.48000000000001819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440</v>
      </c>
      <c r="D216" s="2">
        <f>'PR-RAS'!E220</f>
        <v>0</v>
      </c>
      <c r="E216" s="2">
        <v>0</v>
      </c>
      <c r="F216" s="2">
        <v>0</v>
      </c>
      <c r="G216" s="3">
        <f t="shared" si="0"/>
        <v>94.6</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35797.81</v>
      </c>
      <c r="D258" s="2">
        <f>'PR-RAS'!E262</f>
        <v>36388.94</v>
      </c>
      <c r="E258" s="2">
        <v>0</v>
      </c>
      <c r="F258" s="2">
        <v>0</v>
      </c>
      <c r="G258" s="3">
        <f t="shared" si="0"/>
        <v>27903.95233</v>
      </c>
      <c r="H258" s="3">
        <f t="shared" si="1"/>
        <v>0.25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35797.81</v>
      </c>
      <c r="D265" s="2">
        <f>'PR-RAS'!E269</f>
        <v>36388.94</v>
      </c>
      <c r="E265" s="2">
        <v>0</v>
      </c>
      <c r="F265" s="2">
        <v>0</v>
      </c>
      <c r="G265" s="3">
        <f t="shared" si="0"/>
        <v>28663.982160000003</v>
      </c>
      <c r="H265" s="3">
        <f t="shared" si="1"/>
        <v>0.25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35797.81</v>
      </c>
      <c r="D267" s="2">
        <f>'PR-RAS'!E271</f>
        <v>36388.94</v>
      </c>
      <c r="E267" s="2">
        <v>0</v>
      </c>
      <c r="F267" s="2">
        <v>0</v>
      </c>
      <c r="G267" s="3">
        <f t="shared" si="0"/>
        <v>28881.133540000003</v>
      </c>
      <c r="H267" s="3">
        <f t="shared" si="1"/>
        <v>0.25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904.91</v>
      </c>
      <c r="D269" s="2">
        <f>'PR-RAS'!E273</f>
        <v>884.79</v>
      </c>
      <c r="E269" s="2">
        <v>0</v>
      </c>
      <c r="F269" s="2">
        <v>0</v>
      </c>
      <c r="G269" s="3">
        <f t="shared" si="0"/>
        <v>716.76332000000002</v>
      </c>
      <c r="H269" s="3">
        <f t="shared" si="1"/>
        <v>0.30000000000006821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904.91</v>
      </c>
      <c r="D270" s="2">
        <f>'PR-RAS'!E274</f>
        <v>884.79</v>
      </c>
      <c r="E270" s="2">
        <v>0</v>
      </c>
      <c r="F270" s="2">
        <v>0</v>
      </c>
      <c r="G270" s="3">
        <f t="shared" si="0"/>
        <v>719.43781000000001</v>
      </c>
      <c r="H270" s="3">
        <f t="shared" si="1"/>
        <v>0.30000000000006821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904.91</v>
      </c>
      <c r="D272" s="2">
        <f>'PR-RAS'!E276</f>
        <v>884.79</v>
      </c>
      <c r="E272" s="2">
        <v>0</v>
      </c>
      <c r="F272" s="2">
        <v>0</v>
      </c>
      <c r="G272" s="3">
        <f t="shared" si="0"/>
        <v>724.78679</v>
      </c>
      <c r="H272" s="3">
        <f t="shared" si="1"/>
        <v>0.30000000000006821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1680730.53</v>
      </c>
      <c r="D295" s="2">
        <f>'PR-RAS'!E299</f>
        <v>2004878.69</v>
      </c>
      <c r="E295" s="2">
        <v>0</v>
      </c>
      <c r="F295" s="2">
        <v>0</v>
      </c>
      <c r="G295" s="3">
        <f t="shared" si="12"/>
        <v>1673003.44554</v>
      </c>
      <c r="H295" s="3">
        <f t="shared" si="13"/>
        <v>0.78000000002793968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71772.899999999674</v>
      </c>
      <c r="D296" s="2">
        <f>'PR-RAS'!E300</f>
        <v>0</v>
      </c>
      <c r="E296" s="2">
        <v>0</v>
      </c>
      <c r="F296" s="2">
        <v>0</v>
      </c>
      <c r="G296" s="3">
        <f t="shared" si="12"/>
        <v>21173.005499999901</v>
      </c>
      <c r="H296" s="3">
        <f t="shared" si="13"/>
        <v>0.1000000003259629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55403.819999999832</v>
      </c>
      <c r="E297" s="2">
        <v>0</v>
      </c>
      <c r="F297" s="2">
        <v>0</v>
      </c>
      <c r="G297" s="3">
        <f t="shared" si="12"/>
        <v>32799.061439999896</v>
      </c>
      <c r="H297" s="3">
        <f t="shared" si="13"/>
        <v>0.18000000016763806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47598.12</v>
      </c>
      <c r="D298" s="2">
        <f>'PR-RAS'!E302</f>
        <v>71486.58</v>
      </c>
      <c r="E298" s="2">
        <v>0</v>
      </c>
      <c r="F298" s="2">
        <v>0</v>
      </c>
      <c r="G298" s="3">
        <f t="shared" si="12"/>
        <v>56599.670159999994</v>
      </c>
      <c r="H298" s="3">
        <f t="shared" si="13"/>
        <v>0.54000000000087311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5009.62</v>
      </c>
      <c r="D300" s="2">
        <f>'PR-RAS'!E304</f>
        <v>163338.42000000001</v>
      </c>
      <c r="E300" s="2">
        <v>0</v>
      </c>
      <c r="F300" s="2">
        <v>0</v>
      </c>
      <c r="G300" s="3">
        <f t="shared" si="12"/>
        <v>99174.251539999997</v>
      </c>
      <c r="H300" s="3">
        <f t="shared" si="13"/>
        <v>0.80000000001291482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47884.44</v>
      </c>
      <c r="D355" s="2">
        <f>'PR-RAS'!E360</f>
        <v>46099.8</v>
      </c>
      <c r="E355" s="2">
        <v>0</v>
      </c>
      <c r="F355" s="2">
        <v>0</v>
      </c>
      <c r="G355" s="3">
        <f t="shared" si="12"/>
        <v>49589.750160000003</v>
      </c>
      <c r="H355" s="3">
        <f t="shared" si="13"/>
        <v>0.63999999999941792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47884.44</v>
      </c>
      <c r="D368" s="2">
        <f>'PR-RAS'!E373</f>
        <v>46099.8</v>
      </c>
      <c r="E368" s="2">
        <v>0</v>
      </c>
      <c r="F368" s="2">
        <v>0</v>
      </c>
      <c r="G368" s="3">
        <f t="shared" si="12"/>
        <v>51410.842680000002</v>
      </c>
      <c r="H368" s="3">
        <f t="shared" si="13"/>
        <v>0.63999999999941792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18155.52</v>
      </c>
      <c r="D374" s="2">
        <f>'PR-RAS'!E379</f>
        <v>18153.88</v>
      </c>
      <c r="E374" s="2">
        <v>0</v>
      </c>
      <c r="F374" s="2">
        <v>0</v>
      </c>
      <c r="G374" s="3">
        <f t="shared" si="12"/>
        <v>20314.80344</v>
      </c>
      <c r="H374" s="3">
        <f t="shared" si="13"/>
        <v>0.59999999999854481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14770.71</v>
      </c>
      <c r="D375" s="2">
        <f>'PR-RAS'!E380</f>
        <v>11550.04</v>
      </c>
      <c r="E375" s="2">
        <v>0</v>
      </c>
      <c r="F375" s="2">
        <v>0</v>
      </c>
      <c r="G375" s="3">
        <f t="shared" si="12"/>
        <v>14163.67546</v>
      </c>
      <c r="H375" s="3">
        <f t="shared" si="13"/>
        <v>0.33000000000174623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1650</v>
      </c>
      <c r="D377" s="2">
        <f>'PR-RAS'!E382</f>
        <v>2150</v>
      </c>
      <c r="E377" s="2">
        <v>0</v>
      </c>
      <c r="F377" s="2">
        <v>0</v>
      </c>
      <c r="G377" s="3">
        <f t="shared" si="12"/>
        <v>2237.1999999999998</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1061.1300000000001</v>
      </c>
      <c r="D380" s="2">
        <f>'PR-RAS'!E385</f>
        <v>3116.23</v>
      </c>
      <c r="E380" s="2">
        <v>0</v>
      </c>
      <c r="F380" s="2">
        <v>0</v>
      </c>
      <c r="G380" s="3">
        <f t="shared" si="12"/>
        <v>2764.27061</v>
      </c>
      <c r="H380" s="3">
        <f t="shared" si="13"/>
        <v>0.36000000000012733</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673.68</v>
      </c>
      <c r="D381" s="2">
        <f>'PR-RAS'!E386</f>
        <v>1337.61</v>
      </c>
      <c r="E381" s="2">
        <v>0</v>
      </c>
      <c r="F381" s="2">
        <v>0</v>
      </c>
      <c r="G381" s="3">
        <f t="shared" si="12"/>
        <v>1272.5819999999999</v>
      </c>
      <c r="H381" s="3">
        <f t="shared" si="13"/>
        <v>0.71000000000015007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29728.92</v>
      </c>
      <c r="D388" s="2">
        <f>'PR-RAS'!E393</f>
        <v>27945.919999999998</v>
      </c>
      <c r="E388" s="2">
        <v>0</v>
      </c>
      <c r="F388" s="2">
        <v>0</v>
      </c>
      <c r="G388" s="3">
        <f t="shared" si="12"/>
        <v>33135.234120000001</v>
      </c>
      <c r="H388" s="3">
        <f t="shared" si="13"/>
        <v>0.16000000000349246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29728.92</v>
      </c>
      <c r="D389" s="2">
        <f>'PR-RAS'!E394</f>
        <v>27945.919999999998</v>
      </c>
      <c r="E389" s="2">
        <v>0</v>
      </c>
      <c r="F389" s="2">
        <v>0</v>
      </c>
      <c r="G389" s="3">
        <f t="shared" si="12"/>
        <v>33220.854879999999</v>
      </c>
      <c r="H389" s="3">
        <f t="shared" si="13"/>
        <v>0.16000000000349246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47884.44</v>
      </c>
      <c r="D413" s="2">
        <f>'PR-RAS'!E418</f>
        <v>46099.8</v>
      </c>
      <c r="E413" s="2">
        <v>0</v>
      </c>
      <c r="F413" s="2">
        <v>0</v>
      </c>
      <c r="G413" s="3">
        <f t="shared" si="12"/>
        <v>57714.624479999999</v>
      </c>
      <c r="H413" s="3">
        <f t="shared" si="13"/>
        <v>0.63999999999941792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1752503.4299999997</v>
      </c>
      <c r="D417" s="2">
        <f>'PR-RAS'!E422</f>
        <v>1949474.87</v>
      </c>
      <c r="E417" s="2">
        <v>0</v>
      </c>
      <c r="F417" s="2">
        <v>0</v>
      </c>
      <c r="G417" s="3">
        <f t="shared" si="12"/>
        <v>2351004.5187200001</v>
      </c>
      <c r="H417" s="3">
        <f t="shared" si="13"/>
        <v>0.55999999959021807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1728614.97</v>
      </c>
      <c r="D418" s="2">
        <f>'PR-RAS'!E423</f>
        <v>2050978.49</v>
      </c>
      <c r="E418" s="2">
        <v>0</v>
      </c>
      <c r="F418" s="2">
        <v>0</v>
      </c>
      <c r="G418" s="3">
        <f t="shared" si="12"/>
        <v>2431348.5031499998</v>
      </c>
      <c r="H418" s="3">
        <f t="shared" si="13"/>
        <v>0.52000000001862645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23888.45999999973</v>
      </c>
      <c r="D419" s="2">
        <f>'PR-RAS'!E424</f>
        <v>0</v>
      </c>
      <c r="E419" s="2">
        <v>0</v>
      </c>
      <c r="F419" s="2">
        <v>0</v>
      </c>
      <c r="G419" s="3">
        <f t="shared" si="12"/>
        <v>9985.3762799998858</v>
      </c>
      <c r="H419" s="3">
        <f t="shared" si="13"/>
        <v>0.45999999972991645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101503.61999999988</v>
      </c>
      <c r="E420" s="2">
        <v>0</v>
      </c>
      <c r="F420" s="2">
        <v>0</v>
      </c>
      <c r="G420" s="3">
        <f t="shared" si="12"/>
        <v>85060.033559999894</v>
      </c>
      <c r="H420" s="3">
        <f t="shared" si="13"/>
        <v>0.38000000012107193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47598.12</v>
      </c>
      <c r="D421" s="2">
        <f>'PR-RAS'!E426</f>
        <v>71486.58</v>
      </c>
      <c r="E421" s="2">
        <v>0</v>
      </c>
      <c r="F421" s="2">
        <v>0</v>
      </c>
      <c r="G421" s="3">
        <f t="shared" si="12"/>
        <v>80039.93759999999</v>
      </c>
      <c r="H421" s="3">
        <f t="shared" si="13"/>
        <v>0.54000000000087311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5009.62</v>
      </c>
      <c r="D423" s="2">
        <f>'PR-RAS'!E428</f>
        <v>163338.42000000001</v>
      </c>
      <c r="E423" s="2">
        <v>0</v>
      </c>
      <c r="F423" s="2">
        <v>0</v>
      </c>
      <c r="G423" s="3">
        <f t="shared" si="12"/>
        <v>139971.68612</v>
      </c>
      <c r="H423" s="3">
        <f t="shared" si="13"/>
        <v>0.80000000001291482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1752503.4299999997</v>
      </c>
      <c r="D637" s="2">
        <f>'PR-RAS'!E643</f>
        <v>1949474.87</v>
      </c>
      <c r="E637" s="2">
        <v>0</v>
      </c>
      <c r="F637" s="2">
        <v>0</v>
      </c>
      <c r="G637" s="3">
        <f t="shared" si="14"/>
        <v>3594324.21612</v>
      </c>
      <c r="H637" s="3">
        <f t="shared" si="15"/>
        <v>0.55999999959021807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1728614.97</v>
      </c>
      <c r="D638" s="2">
        <f>'PR-RAS'!E644</f>
        <v>2050978.49</v>
      </c>
      <c r="E638" s="2">
        <v>0</v>
      </c>
      <c r="F638" s="2">
        <v>0</v>
      </c>
      <c r="G638" s="3">
        <f t="shared" si="14"/>
        <v>3714074.3321500001</v>
      </c>
      <c r="H638" s="3">
        <f t="shared" si="15"/>
        <v>0.52000000001862645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23888.45999999973</v>
      </c>
      <c r="D639" s="2">
        <f>'PR-RAS'!E645</f>
        <v>0</v>
      </c>
      <c r="E639" s="2">
        <v>0</v>
      </c>
      <c r="F639" s="2">
        <v>0</v>
      </c>
      <c r="G639" s="3">
        <f t="shared" si="14"/>
        <v>15240.837479999827</v>
      </c>
      <c r="H639" s="3">
        <f t="shared" si="15"/>
        <v>0.45999999972991645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101503.61999999988</v>
      </c>
      <c r="E640" s="2">
        <v>0</v>
      </c>
      <c r="F640" s="2">
        <v>0</v>
      </c>
      <c r="G640" s="3">
        <f t="shared" si="14"/>
        <v>129721.62635999985</v>
      </c>
      <c r="H640" s="3">
        <f t="shared" si="15"/>
        <v>0.38000000012107193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47598.12</v>
      </c>
      <c r="D641" s="2">
        <f>'PR-RAS'!E647</f>
        <v>71486.58</v>
      </c>
      <c r="E641" s="2">
        <v>0</v>
      </c>
      <c r="F641" s="2">
        <v>0</v>
      </c>
      <c r="G641" s="3">
        <f t="shared" si="14"/>
        <v>121965.6192</v>
      </c>
      <c r="H641" s="3">
        <f t="shared" si="15"/>
        <v>0.54000000000087311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71486.579999999725</v>
      </c>
      <c r="D643" s="2">
        <f>'PR-RAS'!E649</f>
        <v>0</v>
      </c>
      <c r="E643" s="2">
        <v>0</v>
      </c>
      <c r="F643" s="2">
        <v>0</v>
      </c>
      <c r="G643" s="3">
        <f t="shared" si="14"/>
        <v>45894.384359999822</v>
      </c>
      <c r="H643" s="3">
        <f t="shared" si="15"/>
        <v>0.42000000027474016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30017.039999999877</v>
      </c>
      <c r="E644" s="2">
        <v>0</v>
      </c>
      <c r="F644" s="2">
        <v>0</v>
      </c>
      <c r="G644" s="3">
        <f t="shared" si="14"/>
        <v>38601.913439999844</v>
      </c>
      <c r="H644" s="3">
        <f t="shared" si="15"/>
        <v>3.9999999877181835E-2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120770.96</v>
      </c>
      <c r="D645" s="2">
        <f>'PR-RAS'!E651</f>
        <v>0</v>
      </c>
      <c r="E645" s="2">
        <v>0</v>
      </c>
      <c r="F645" s="2">
        <v>0</v>
      </c>
      <c r="G645" s="3">
        <f t="shared" si="14"/>
        <v>77776.498240000001</v>
      </c>
      <c r="H645" s="3">
        <f t="shared" si="15"/>
        <v>3.9999999993597157E-2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52375.4</v>
      </c>
      <c r="D646" s="2">
        <f>'PR-RAS'!E653</f>
        <v>73797.84</v>
      </c>
      <c r="E646" s="2">
        <v>0</v>
      </c>
      <c r="F646" s="2">
        <v>0</v>
      </c>
      <c r="G646" s="3">
        <f t="shared" si="14"/>
        <v>128981.34659999999</v>
      </c>
      <c r="H646" s="3">
        <f t="shared" si="15"/>
        <v>0.56000000000494765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1755780.26</v>
      </c>
      <c r="D647" s="2">
        <f>'PR-RAS'!E654</f>
        <v>622292.56000000006</v>
      </c>
      <c r="E647" s="2">
        <v>0</v>
      </c>
      <c r="F647" s="2">
        <v>0</v>
      </c>
      <c r="G647" s="3">
        <f t="shared" si="14"/>
        <v>1938236.0354800001</v>
      </c>
      <c r="H647" s="3">
        <f t="shared" si="15"/>
        <v>0.69999999995343387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1734357.82</v>
      </c>
      <c r="D648" s="2">
        <f>'PR-RAS'!E655</f>
        <v>591217.64</v>
      </c>
      <c r="E648" s="2">
        <v>0</v>
      </c>
      <c r="F648" s="2">
        <v>0</v>
      </c>
      <c r="G648" s="3">
        <f t="shared" si="14"/>
        <v>1887165.1357000002</v>
      </c>
      <c r="H648" s="3">
        <f t="shared" si="15"/>
        <v>0.53999999992083758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73797.839999999851</v>
      </c>
      <c r="D649" s="2">
        <f>'PR-RAS'!E656</f>
        <v>104872.76000000001</v>
      </c>
      <c r="E649" s="2">
        <v>0</v>
      </c>
      <c r="F649" s="2">
        <v>0</v>
      </c>
      <c r="G649" s="3">
        <f t="shared" si="14"/>
        <v>183736.09727999993</v>
      </c>
      <c r="H649" s="3">
        <f t="shared" si="15"/>
        <v>0.40000000013969839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50</v>
      </c>
      <c r="D651" s="2">
        <f>'PR-RAS'!E658</f>
        <v>50</v>
      </c>
      <c r="E651" s="2">
        <v>0</v>
      </c>
      <c r="F651" s="2">
        <v>0</v>
      </c>
      <c r="G651" s="3">
        <f t="shared" si="14"/>
        <v>97.5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50</v>
      </c>
      <c r="D653" s="2">
        <f>'PR-RAS'!E660</f>
        <v>50</v>
      </c>
      <c r="E653" s="2">
        <v>0</v>
      </c>
      <c r="F653" s="2">
        <v>0</v>
      </c>
      <c r="G653" s="3">
        <f t="shared" si="14"/>
        <v>97.8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1296124.67</v>
      </c>
      <c r="D676" s="2">
        <f>'PR-RAS'!E683</f>
        <v>1408165.5</v>
      </c>
      <c r="E676" s="2">
        <v>0</v>
      </c>
      <c r="F676" s="2">
        <v>0</v>
      </c>
      <c r="G676" s="3">
        <f t="shared" si="14"/>
        <v>2775907.5772500001</v>
      </c>
      <c r="H676" s="3">
        <f t="shared" si="15"/>
        <v>0.83000000007450581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31238.02</v>
      </c>
      <c r="D678" s="2">
        <f>'PR-RAS'!E685</f>
        <v>28420.33</v>
      </c>
      <c r="E678" s="2">
        <v>0</v>
      </c>
      <c r="F678" s="2">
        <v>0</v>
      </c>
      <c r="G678" s="3">
        <f t="shared" si="14"/>
        <v>59629.266360000009</v>
      </c>
      <c r="H678" s="3">
        <f t="shared" si="15"/>
        <v>0.35000000000218279</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45140.480000000003</v>
      </c>
      <c r="D717" s="2">
        <f>'PR-RAS'!E724</f>
        <v>42389.65</v>
      </c>
      <c r="E717" s="2">
        <v>0</v>
      </c>
      <c r="F717" s="2">
        <v>0</v>
      </c>
      <c r="G717" s="3">
        <f t="shared" si="14"/>
        <v>93022.562479999993</v>
      </c>
      <c r="H717" s="3">
        <f t="shared" si="15"/>
        <v>0.83000000000174623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882.88</v>
      </c>
      <c r="E726" s="2">
        <v>0</v>
      </c>
      <c r="F726" s="2">
        <v>0</v>
      </c>
      <c r="G726" s="3">
        <f t="shared" si="14"/>
        <v>1920.2639999999999</v>
      </c>
      <c r="H726" s="3">
        <f t="shared" si="15"/>
        <v>0.24000000000000909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18767.34</v>
      </c>
      <c r="D727" s="2">
        <f>'PR-RAS'!E734</f>
        <v>23456.83</v>
      </c>
      <c r="E727" s="2">
        <v>0</v>
      </c>
      <c r="F727" s="2">
        <v>0</v>
      </c>
      <c r="G727" s="3">
        <f t="shared" si="14"/>
        <v>47684.405999999995</v>
      </c>
      <c r="H727" s="3">
        <f t="shared" si="15"/>
        <v>0.50999999999839929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3271.6</v>
      </c>
      <c r="D729" s="2">
        <f>'PR-RAS'!E736</f>
        <v>4611</v>
      </c>
      <c r="E729" s="2">
        <v>0</v>
      </c>
      <c r="F729" s="2">
        <v>0</v>
      </c>
      <c r="G729" s="3">
        <f t="shared" si="14"/>
        <v>9095.3407999999999</v>
      </c>
      <c r="H729" s="3">
        <f t="shared" si="15"/>
        <v>0.40000000000009095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8820</v>
      </c>
      <c r="D731" s="2">
        <f>'PR-RAS'!E738</f>
        <v>3436.17</v>
      </c>
      <c r="E731" s="2">
        <v>0</v>
      </c>
      <c r="F731" s="2">
        <v>0</v>
      </c>
      <c r="G731" s="3">
        <f t="shared" si="14"/>
        <v>11455.4082</v>
      </c>
      <c r="H731" s="3">
        <f t="shared" si="15"/>
        <v>0.17000000000007276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7796.81</v>
      </c>
      <c r="D733" s="2">
        <f>'PR-RAS'!E740</f>
        <v>25340.05</v>
      </c>
      <c r="E733" s="2">
        <v>0</v>
      </c>
      <c r="F733" s="2">
        <v>0</v>
      </c>
      <c r="G733" s="3">
        <f t="shared" si="14"/>
        <v>42805.098119999995</v>
      </c>
      <c r="H733" s="3">
        <f t="shared" si="15"/>
        <v>0.23999999999887223</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4617.2700000000004</v>
      </c>
      <c r="D734" s="2">
        <f>'PR-RAS'!E741</f>
        <v>3570.9</v>
      </c>
      <c r="E734" s="2">
        <v>0</v>
      </c>
      <c r="F734" s="2">
        <v>0</v>
      </c>
      <c r="G734" s="3">
        <f t="shared" si="14"/>
        <v>8619.3983100000005</v>
      </c>
      <c r="H734" s="3">
        <f t="shared" si="15"/>
        <v>0.37000000000034561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1847.24</v>
      </c>
      <c r="E735" s="2">
        <v>0</v>
      </c>
      <c r="F735" s="2">
        <v>0</v>
      </c>
      <c r="G735" s="3">
        <f t="shared" si="14"/>
        <v>2711.7483200000001</v>
      </c>
      <c r="H735" s="3">
        <f t="shared" si="15"/>
        <v>0.24000000000000909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278.08999999999997</v>
      </c>
      <c r="D736" s="2">
        <f>'PR-RAS'!E743</f>
        <v>310</v>
      </c>
      <c r="E736" s="2">
        <v>0</v>
      </c>
      <c r="F736" s="2">
        <v>0</v>
      </c>
      <c r="G736" s="3">
        <f t="shared" ref="G736:G737" si="28">(B736/1000)*(C736*1+D736*2)</f>
        <v>660.09614999999997</v>
      </c>
      <c r="H736" s="3">
        <f t="shared" ref="H736:H737" si="29">ABS(C736-ROUND(C736,0))+ABS(D736-ROUND(D736,0))</f>
        <v>8.9999999999974989E-2</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161.12</v>
      </c>
      <c r="D737" s="2">
        <f>'PR-RAS'!E744</f>
        <v>279.8</v>
      </c>
      <c r="E737" s="2">
        <v>0</v>
      </c>
      <c r="F737" s="2">
        <v>0</v>
      </c>
      <c r="G737" s="3">
        <f t="shared" si="28"/>
        <v>530.44992000000002</v>
      </c>
      <c r="H737" s="3">
        <f t="shared" si="29"/>
        <v>0.31999999999999318</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440</v>
      </c>
      <c r="D769" s="2">
        <f>'PR-RAS'!E776</f>
        <v>0</v>
      </c>
      <c r="E769" s="2">
        <v>0</v>
      </c>
      <c r="F769" s="2">
        <v>0</v>
      </c>
      <c r="G769" s="3">
        <f t="shared" si="14"/>
        <v>337.92</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35797.81</v>
      </c>
      <c r="D848" s="2">
        <f>'PR-RAS'!E855</f>
        <v>36388.94</v>
      </c>
      <c r="E848" s="2">
        <v>0</v>
      </c>
      <c r="F848" s="2">
        <v>0</v>
      </c>
      <c r="G848" s="3">
        <f t="shared" si="34"/>
        <v>91963.609429999997</v>
      </c>
      <c r="H848" s="3">
        <f t="shared" si="35"/>
        <v>0.25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599491.69999999995</v>
      </c>
      <c r="D1011" s="7">
        <f>BILANCA!E6</f>
        <v>674050.84</v>
      </c>
      <c r="E1011" s="7">
        <v>0</v>
      </c>
      <c r="F1011" s="7">
        <v>0</v>
      </c>
      <c r="G1011" s="8">
        <f t="shared" ref="G1011:G1306" si="38">B1011/1000*C1011+B1011/500*D1011</f>
        <v>1947.5933799999998</v>
      </c>
      <c r="H1011" s="8">
        <f t="shared" si="35"/>
        <v>0.46000000007916242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338325.52</v>
      </c>
      <c r="D1012" s="2">
        <f>BILANCA!E7</f>
        <v>334172.08999999997</v>
      </c>
      <c r="E1012" s="2">
        <v>0</v>
      </c>
      <c r="F1012" s="2">
        <v>0</v>
      </c>
      <c r="G1012" s="3">
        <f t="shared" si="38"/>
        <v>2013.3393999999998</v>
      </c>
      <c r="H1012" s="3">
        <f t="shared" si="35"/>
        <v>0.56999999994877726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338325.52</v>
      </c>
      <c r="D1017" s="2">
        <f>BILANCA!E12</f>
        <v>334172.08999999997</v>
      </c>
      <c r="E1017" s="2">
        <v>0</v>
      </c>
      <c r="F1017" s="2">
        <v>0</v>
      </c>
      <c r="G1017" s="3">
        <f t="shared" si="38"/>
        <v>7046.687899999999</v>
      </c>
      <c r="H1017" s="3">
        <f t="shared" si="35"/>
        <v>0.56999999994877726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309941.81</v>
      </c>
      <c r="D1018" s="2">
        <f>BILANCA!E13</f>
        <v>304189.46999999997</v>
      </c>
      <c r="E1018" s="2">
        <v>0</v>
      </c>
      <c r="F1018" s="2">
        <v>0</v>
      </c>
      <c r="G1018" s="3">
        <f t="shared" si="38"/>
        <v>7346.5659999999998</v>
      </c>
      <c r="H1018" s="3">
        <f t="shared" si="35"/>
        <v>0.65999999997438863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460186.56</v>
      </c>
      <c r="D1020" s="2">
        <f>BILANCA!E15</f>
        <v>460186.56</v>
      </c>
      <c r="E1020" s="2">
        <v>0</v>
      </c>
      <c r="F1020" s="2">
        <v>0</v>
      </c>
      <c r="G1020" s="3">
        <f t="shared" si="38"/>
        <v>13805.596799999999</v>
      </c>
      <c r="H1020" s="3">
        <f t="shared" si="35"/>
        <v>0.88000000000465661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150244.75</v>
      </c>
      <c r="D1023" s="2">
        <f>BILANCA!E18</f>
        <v>155997.09</v>
      </c>
      <c r="E1023" s="2">
        <v>0</v>
      </c>
      <c r="F1023" s="2">
        <v>0</v>
      </c>
      <c r="G1023" s="3">
        <f t="shared" si="38"/>
        <v>6009.1060899999993</v>
      </c>
      <c r="H1023" s="3">
        <f t="shared" si="35"/>
        <v>0.33999999999650754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3910.5</v>
      </c>
      <c r="D1024" s="2">
        <f>BILANCA!E19</f>
        <v>7237.1599999999744</v>
      </c>
      <c r="E1024" s="2">
        <v>0</v>
      </c>
      <c r="F1024" s="2">
        <v>0</v>
      </c>
      <c r="G1024" s="3">
        <f t="shared" si="38"/>
        <v>257.3874799999993</v>
      </c>
      <c r="H1024" s="3">
        <f t="shared" si="35"/>
        <v>0.65999999997438863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232832.55</v>
      </c>
      <c r="D1025" s="2">
        <f>BILANCA!E20</f>
        <v>245282.59</v>
      </c>
      <c r="E1025" s="2">
        <v>0</v>
      </c>
      <c r="F1025" s="2">
        <v>0</v>
      </c>
      <c r="G1025" s="3">
        <f t="shared" si="38"/>
        <v>10850.96595</v>
      </c>
      <c r="H1025" s="3">
        <f t="shared" si="35"/>
        <v>0.86000000001513399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259.74</v>
      </c>
      <c r="D1026" s="2">
        <f>BILANCA!E21</f>
        <v>259.74</v>
      </c>
      <c r="E1026" s="2">
        <v>0</v>
      </c>
      <c r="F1026" s="2">
        <v>0</v>
      </c>
      <c r="G1026" s="3">
        <f t="shared" si="38"/>
        <v>12.46752</v>
      </c>
      <c r="H1026" s="3">
        <f t="shared" si="35"/>
        <v>0.51999999999998181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7610.6</v>
      </c>
      <c r="D1027" s="2">
        <f>BILANCA!E22</f>
        <v>9760.6</v>
      </c>
      <c r="E1027" s="2">
        <v>0</v>
      </c>
      <c r="F1027" s="2">
        <v>0</v>
      </c>
      <c r="G1027" s="3">
        <f t="shared" si="38"/>
        <v>461.24060000000003</v>
      </c>
      <c r="H1027" s="3">
        <f t="shared" si="35"/>
        <v>0.7999999999992724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303.94</v>
      </c>
      <c r="D1028" s="2">
        <f>BILANCA!E23</f>
        <v>303.94</v>
      </c>
      <c r="E1028" s="2">
        <v>0</v>
      </c>
      <c r="F1028" s="2">
        <v>0</v>
      </c>
      <c r="G1028" s="3">
        <f t="shared" si="38"/>
        <v>16.412759999999999</v>
      </c>
      <c r="H1028" s="3">
        <f t="shared" si="35"/>
        <v>0.12000000000000455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2100.34</v>
      </c>
      <c r="D1029" s="2">
        <f>BILANCA!E24</f>
        <v>2100.34</v>
      </c>
      <c r="E1029" s="2">
        <v>0</v>
      </c>
      <c r="F1029" s="2">
        <v>0</v>
      </c>
      <c r="G1029" s="3">
        <f t="shared" si="38"/>
        <v>119.71938</v>
      </c>
      <c r="H1029" s="3">
        <f t="shared" si="35"/>
        <v>0.68000000000029104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2181.58</v>
      </c>
      <c r="D1030" s="2">
        <f>BILANCA!E25</f>
        <v>5297.81</v>
      </c>
      <c r="E1030" s="2">
        <v>0</v>
      </c>
      <c r="F1030" s="2">
        <v>0</v>
      </c>
      <c r="G1030" s="3">
        <f t="shared" si="38"/>
        <v>255.54400000000001</v>
      </c>
      <c r="H1030" s="3">
        <f t="shared" si="35"/>
        <v>0.60999999999967258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50059.360000000001</v>
      </c>
      <c r="D1031" s="2">
        <f>BILANCA!E26</f>
        <v>51396.97</v>
      </c>
      <c r="E1031" s="2">
        <v>0</v>
      </c>
      <c r="F1031" s="2">
        <v>0</v>
      </c>
      <c r="G1031" s="3">
        <f t="shared" si="38"/>
        <v>3209.9193</v>
      </c>
      <c r="H1031" s="3">
        <f t="shared" si="35"/>
        <v>0.38999999999941792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291437.61</v>
      </c>
      <c r="D1033" s="2">
        <f>BILANCA!E28</f>
        <v>307164.83</v>
      </c>
      <c r="E1033" s="2">
        <v>0</v>
      </c>
      <c r="F1033" s="2">
        <v>0</v>
      </c>
      <c r="G1033" s="3">
        <f t="shared" si="38"/>
        <v>20832.647210000003</v>
      </c>
      <c r="H1033" s="3">
        <f t="shared" si="35"/>
        <v>0.55999999999767169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24473.209999999992</v>
      </c>
      <c r="D1040" s="2">
        <f>BILANCA!E35</f>
        <v>22745.460000000021</v>
      </c>
      <c r="E1040" s="2">
        <v>0</v>
      </c>
      <c r="F1040" s="2">
        <v>0</v>
      </c>
      <c r="G1040" s="3">
        <f t="shared" si="38"/>
        <v>2098.9239000000011</v>
      </c>
      <c r="H1040" s="3">
        <f t="shared" si="35"/>
        <v>0.67000000001280569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164043.53</v>
      </c>
      <c r="D1041" s="2">
        <f>BILANCA!E36</f>
        <v>191989.45</v>
      </c>
      <c r="E1041" s="2">
        <v>0</v>
      </c>
      <c r="F1041" s="2">
        <v>0</v>
      </c>
      <c r="G1041" s="3">
        <f t="shared" si="38"/>
        <v>16988.695330000002</v>
      </c>
      <c r="H1041" s="3">
        <f t="shared" si="35"/>
        <v>0.92000000001280569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139570.32</v>
      </c>
      <c r="D1045" s="2">
        <f>BILANCA!E40</f>
        <v>169243.99</v>
      </c>
      <c r="E1045" s="2">
        <v>0</v>
      </c>
      <c r="F1045" s="2">
        <v>0</v>
      </c>
      <c r="G1045" s="3">
        <f t="shared" si="38"/>
        <v>16732.040500000003</v>
      </c>
      <c r="H1045" s="3">
        <f t="shared" si="35"/>
        <v>0.33000000001629815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18558.310000000001</v>
      </c>
      <c r="D1059" s="2">
        <f>BILANCA!E54</f>
        <v>19330.8</v>
      </c>
      <c r="E1059" s="2">
        <v>0</v>
      </c>
      <c r="F1059" s="2">
        <v>0</v>
      </c>
      <c r="G1059" s="3">
        <f t="shared" si="38"/>
        <v>2803.7755900000002</v>
      </c>
      <c r="H1059" s="3">
        <f t="shared" si="35"/>
        <v>0.51000000000203727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18558.310000000001</v>
      </c>
      <c r="D1060" s="2">
        <f>BILANCA!E55</f>
        <v>19330.8</v>
      </c>
      <c r="E1060" s="2">
        <v>0</v>
      </c>
      <c r="F1060" s="2">
        <v>0</v>
      </c>
      <c r="G1060" s="3">
        <f t="shared" si="38"/>
        <v>2860.9955</v>
      </c>
      <c r="H1060" s="3">
        <f t="shared" si="35"/>
        <v>0.51000000000203727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261166.18</v>
      </c>
      <c r="D1074" s="2">
        <f>BILANCA!E69</f>
        <v>339878.75</v>
      </c>
      <c r="E1074" s="2">
        <v>0</v>
      </c>
      <c r="F1074" s="2">
        <v>0</v>
      </c>
      <c r="G1074" s="3">
        <f t="shared" si="38"/>
        <v>60219.115520000007</v>
      </c>
      <c r="H1074" s="3">
        <f t="shared" si="35"/>
        <v>0.42999999999301508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73797.84</v>
      </c>
      <c r="D1075" s="2">
        <f>BILANCA!E70</f>
        <v>104872.76</v>
      </c>
      <c r="E1075" s="2">
        <v>0</v>
      </c>
      <c r="F1075" s="2">
        <v>0</v>
      </c>
      <c r="G1075" s="3">
        <f t="shared" si="38"/>
        <v>18430.3184</v>
      </c>
      <c r="H1075" s="3">
        <f t="shared" si="35"/>
        <v>0.40000000000873115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73797.84</v>
      </c>
      <c r="D1076" s="2">
        <f>BILANCA!E71</f>
        <v>104872.76</v>
      </c>
      <c r="E1076" s="2">
        <v>0</v>
      </c>
      <c r="F1076" s="2">
        <v>0</v>
      </c>
      <c r="G1076" s="3">
        <f t="shared" si="38"/>
        <v>18713.86176</v>
      </c>
      <c r="H1076" s="3">
        <f t="shared" si="35"/>
        <v>0.40000000000873115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73797.84</v>
      </c>
      <c r="D1078" s="2">
        <f>BILANCA!E73</f>
        <v>104872.76</v>
      </c>
      <c r="E1078" s="2">
        <v>0</v>
      </c>
      <c r="F1078" s="2">
        <v>0</v>
      </c>
      <c r="G1078" s="3">
        <f t="shared" si="38"/>
        <v>19280.948479999999</v>
      </c>
      <c r="H1078" s="3">
        <f t="shared" si="35"/>
        <v>0.40000000000873115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61587.76</v>
      </c>
      <c r="D1087" s="2">
        <f>BILANCA!E82</f>
        <v>71667.570000000007</v>
      </c>
      <c r="E1087" s="2">
        <v>0</v>
      </c>
      <c r="F1087" s="2">
        <v>0</v>
      </c>
      <c r="G1087" s="3">
        <f t="shared" si="38"/>
        <v>15779.063300000002</v>
      </c>
      <c r="H1087" s="3">
        <f t="shared" si="35"/>
        <v>0.66999999999097781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61587.76</v>
      </c>
      <c r="D1092" s="2">
        <f>BILANCA!E87</f>
        <v>71667.570000000007</v>
      </c>
      <c r="E1092" s="2">
        <v>0</v>
      </c>
      <c r="F1092" s="2">
        <v>0</v>
      </c>
      <c r="G1092" s="3">
        <f t="shared" si="38"/>
        <v>16803.677800000001</v>
      </c>
      <c r="H1092" s="3">
        <f t="shared" si="35"/>
        <v>0.66999999999097781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5009.62</v>
      </c>
      <c r="D1152" s="2">
        <f>BILANCA!E147</f>
        <v>163338.41999999998</v>
      </c>
      <c r="E1152" s="2">
        <v>0</v>
      </c>
      <c r="F1152" s="2">
        <v>0</v>
      </c>
      <c r="G1152" s="3">
        <f t="shared" si="38"/>
        <v>47099.477319999991</v>
      </c>
      <c r="H1152" s="3">
        <f t="shared" si="41"/>
        <v>0.79999999998381099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153983.12</v>
      </c>
      <c r="E1155" s="2">
        <v>0</v>
      </c>
      <c r="F1155" s="2">
        <v>0</v>
      </c>
      <c r="G1155" s="3">
        <f t="shared" si="38"/>
        <v>44655.104799999994</v>
      </c>
      <c r="H1155" s="3">
        <f t="shared" si="41"/>
        <v>0.11999999999534339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153983.12</v>
      </c>
      <c r="E1161" s="2">
        <v>0</v>
      </c>
      <c r="F1161" s="2">
        <v>0</v>
      </c>
      <c r="G1161" s="3">
        <f t="shared" si="38"/>
        <v>46502.902239999996</v>
      </c>
      <c r="H1161" s="3">
        <f t="shared" si="41"/>
        <v>0.11999999999534339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1141.99</v>
      </c>
      <c r="D1165" s="2">
        <f>BILANCA!E160</f>
        <v>4462.01</v>
      </c>
      <c r="E1165" s="2">
        <v>0</v>
      </c>
      <c r="F1165" s="2">
        <v>0</v>
      </c>
      <c r="G1165" s="3">
        <f t="shared" si="38"/>
        <v>1560.2315500000002</v>
      </c>
      <c r="H1165" s="3">
        <f t="shared" si="41"/>
        <v>2.0000000000209184E-2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3867.63</v>
      </c>
      <c r="D1166" s="2">
        <f>BILANCA!E161</f>
        <v>4893.29</v>
      </c>
      <c r="E1166" s="2">
        <v>0</v>
      </c>
      <c r="F1166" s="2">
        <v>0</v>
      </c>
      <c r="G1166" s="3">
        <f t="shared" si="38"/>
        <v>2130.0567599999999</v>
      </c>
      <c r="H1166" s="3">
        <f t="shared" si="41"/>
        <v>0.65999999999985448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120770.96</v>
      </c>
      <c r="D1176" s="2">
        <f>BILANCA!E171</f>
        <v>0</v>
      </c>
      <c r="E1176" s="2">
        <v>0</v>
      </c>
      <c r="F1176" s="2">
        <v>0</v>
      </c>
      <c r="G1176" s="3">
        <f t="shared" si="38"/>
        <v>20047.979360000001</v>
      </c>
      <c r="H1176" s="3">
        <f t="shared" si="41"/>
        <v>3.9999999993597157E-2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120770.96</v>
      </c>
      <c r="D1179" s="2">
        <f>BILANCA!E174</f>
        <v>0</v>
      </c>
      <c r="E1179" s="2">
        <v>0</v>
      </c>
      <c r="F1179" s="2">
        <v>0</v>
      </c>
      <c r="G1179" s="3">
        <f t="shared" si="38"/>
        <v>20410.292240000002</v>
      </c>
      <c r="H1179" s="3">
        <f t="shared" si="41"/>
        <v>3.9999999993597157E-2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599491.69999999995</v>
      </c>
      <c r="D1180" s="2">
        <f>BILANCA!E176</f>
        <v>674050.84000000008</v>
      </c>
      <c r="E1180" s="2">
        <v>0</v>
      </c>
      <c r="F1180" s="2">
        <v>0</v>
      </c>
      <c r="G1180" s="3">
        <f t="shared" si="38"/>
        <v>331090.87460000004</v>
      </c>
      <c r="H1180" s="3">
        <f t="shared" si="41"/>
        <v>0.4599999999627471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184260.66999999998</v>
      </c>
      <c r="D1181" s="2">
        <f>BILANCA!E177</f>
        <v>206148.06000000003</v>
      </c>
      <c r="E1181" s="2">
        <v>0</v>
      </c>
      <c r="F1181" s="2">
        <v>0</v>
      </c>
      <c r="G1181" s="3">
        <f t="shared" si="38"/>
        <v>102011.21109000001</v>
      </c>
      <c r="H1181" s="3">
        <f t="shared" si="41"/>
        <v>0.39000000004307367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184260.66999999998</v>
      </c>
      <c r="D1182" s="2">
        <f>BILANCA!E178</f>
        <v>146395.12000000002</v>
      </c>
      <c r="E1182" s="2">
        <v>0</v>
      </c>
      <c r="F1182" s="2">
        <v>0</v>
      </c>
      <c r="G1182" s="3">
        <f t="shared" si="38"/>
        <v>82052.756519999995</v>
      </c>
      <c r="H1182" s="3">
        <f t="shared" si="41"/>
        <v>0.45000000004074536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120149.2</v>
      </c>
      <c r="D1183" s="2">
        <f>BILANCA!E179</f>
        <v>133052.44</v>
      </c>
      <c r="E1183" s="2">
        <v>0</v>
      </c>
      <c r="F1183" s="2">
        <v>0</v>
      </c>
      <c r="G1183" s="3">
        <f t="shared" si="38"/>
        <v>66821.955839999995</v>
      </c>
      <c r="H1183" s="3">
        <f t="shared" si="41"/>
        <v>0.63999999999941792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8811.36</v>
      </c>
      <c r="D1184" s="2">
        <f>BILANCA!E180</f>
        <v>13167.51</v>
      </c>
      <c r="E1184" s="2">
        <v>0</v>
      </c>
      <c r="F1184" s="2">
        <v>0</v>
      </c>
      <c r="G1184" s="3">
        <f t="shared" si="38"/>
        <v>6115.470119999999</v>
      </c>
      <c r="H1184" s="3">
        <f t="shared" si="41"/>
        <v>0.8500000000003638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204.85</v>
      </c>
      <c r="D1185" s="2">
        <f>BILANCA!E181</f>
        <v>175.17</v>
      </c>
      <c r="E1185" s="2">
        <v>0</v>
      </c>
      <c r="F1185" s="2">
        <v>0</v>
      </c>
      <c r="G1185" s="3">
        <f t="shared" si="38"/>
        <v>97.158249999999981</v>
      </c>
      <c r="H1185" s="3">
        <f t="shared" si="41"/>
        <v>0.31999999999999318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204.85</v>
      </c>
      <c r="D1188" s="2">
        <f>BILANCA!E184</f>
        <v>175.17</v>
      </c>
      <c r="E1188" s="2">
        <v>0</v>
      </c>
      <c r="F1188" s="2">
        <v>0</v>
      </c>
      <c r="G1188" s="3">
        <f t="shared" si="38"/>
        <v>98.823819999999984</v>
      </c>
      <c r="H1188" s="3">
        <f t="shared" si="41"/>
        <v>0.31999999999999318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151.02000000000001</v>
      </c>
      <c r="D1198" s="2">
        <f>BILANCA!E194</f>
        <v>0</v>
      </c>
      <c r="E1198" s="2">
        <v>0</v>
      </c>
      <c r="F1198" s="2">
        <v>0</v>
      </c>
      <c r="G1198" s="3">
        <f t="shared" si="38"/>
        <v>28.391760000000001</v>
      </c>
      <c r="H1198" s="3">
        <f t="shared" si="41"/>
        <v>2.0000000000010232E-2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54944.24</v>
      </c>
      <c r="D1200" s="2">
        <f>BILANCA!E196</f>
        <v>0</v>
      </c>
      <c r="E1200" s="2">
        <v>0</v>
      </c>
      <c r="F1200" s="2">
        <v>0</v>
      </c>
      <c r="G1200" s="3">
        <f t="shared" si="38"/>
        <v>10439.4056</v>
      </c>
      <c r="H1200" s="3">
        <f t="shared" si="41"/>
        <v>0.23999999999796273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59752.94</v>
      </c>
      <c r="E1251" s="2">
        <v>0</v>
      </c>
      <c r="F1251" s="2">
        <v>0</v>
      </c>
      <c r="G1251" s="3">
        <f>B1251/1000*C1251+B1251/500*D1251</f>
        <v>28800.917079999999</v>
      </c>
      <c r="H1251" s="3">
        <f>ABS(C1251-ROUND(C1251,0))+ABS(D1251-ROUND(D1251,0))</f>
        <v>5.9999999997671694E-2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415231.03</v>
      </c>
      <c r="D1255" s="2">
        <f>BILANCA!E251</f>
        <v>467902.78</v>
      </c>
      <c r="E1255" s="2">
        <v>0</v>
      </c>
      <c r="F1255" s="2">
        <v>0</v>
      </c>
      <c r="G1255" s="3">
        <f t="shared" si="38"/>
        <v>331003.96455000003</v>
      </c>
      <c r="H1255" s="3">
        <f t="shared" si="41"/>
        <v>0.25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338734.83</v>
      </c>
      <c r="D1256" s="2">
        <f>BILANCA!E252</f>
        <v>334581.40000000002</v>
      </c>
      <c r="E1256" s="2">
        <v>0</v>
      </c>
      <c r="F1256" s="2">
        <v>0</v>
      </c>
      <c r="G1256" s="3">
        <f t="shared" si="38"/>
        <v>247942.81698</v>
      </c>
      <c r="H1256" s="3">
        <f t="shared" si="41"/>
        <v>0.57000000000698492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338734.83</v>
      </c>
      <c r="D1257" s="2">
        <f>BILANCA!E253</f>
        <v>334581.40000000002</v>
      </c>
      <c r="E1257" s="2">
        <v>0</v>
      </c>
      <c r="F1257" s="2">
        <v>0</v>
      </c>
      <c r="G1257" s="3">
        <f t="shared" si="38"/>
        <v>248950.71461000002</v>
      </c>
      <c r="H1257" s="3">
        <f t="shared" si="41"/>
        <v>0.57000000000698492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71486.579999999987</v>
      </c>
      <c r="D1259" s="2">
        <f>BILANCA!E255</f>
        <v>-30017.040000000001</v>
      </c>
      <c r="E1259" s="2">
        <v>0</v>
      </c>
      <c r="F1259" s="2">
        <v>0</v>
      </c>
      <c r="G1259" s="3">
        <f t="shared" si="38"/>
        <v>2851.6724999999951</v>
      </c>
      <c r="H1259" s="3">
        <f t="shared" si="41"/>
        <v>0.4600000000136788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179812.71</v>
      </c>
      <c r="D1260" s="2">
        <f>BILANCA!E256</f>
        <v>0</v>
      </c>
      <c r="E1260" s="2">
        <v>0</v>
      </c>
      <c r="F1260" s="2">
        <v>0</v>
      </c>
      <c r="G1260" s="3">
        <f t="shared" si="38"/>
        <v>44953.177499999998</v>
      </c>
      <c r="H1260" s="3">
        <f t="shared" si="41"/>
        <v>0.29000000000814907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179812.71</v>
      </c>
      <c r="D1261" s="2">
        <f>BILANCA!E257</f>
        <v>0</v>
      </c>
      <c r="E1261" s="2">
        <v>0</v>
      </c>
      <c r="F1261" s="2">
        <v>0</v>
      </c>
      <c r="G1261" s="3">
        <f t="shared" si="38"/>
        <v>45132.990209999996</v>
      </c>
      <c r="H1261" s="3">
        <f t="shared" si="41"/>
        <v>0.29000000000814907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108326.13</v>
      </c>
      <c r="D1264" s="2">
        <f>BILANCA!E260</f>
        <v>30017.040000000001</v>
      </c>
      <c r="E1264" s="2">
        <v>0</v>
      </c>
      <c r="F1264" s="2">
        <v>0</v>
      </c>
      <c r="G1264" s="3">
        <f t="shared" si="38"/>
        <v>42763.493340000001</v>
      </c>
      <c r="H1264" s="3">
        <f t="shared" si="41"/>
        <v>0.17000000000552973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108326.13</v>
      </c>
      <c r="D1266" s="2">
        <f>BILANCA!E262</f>
        <v>30017.040000000001</v>
      </c>
      <c r="E1266" s="2">
        <v>0</v>
      </c>
      <c r="F1266" s="2">
        <v>0</v>
      </c>
      <c r="G1266" s="3">
        <f t="shared" si="38"/>
        <v>43100.213759999999</v>
      </c>
      <c r="H1266" s="3">
        <f t="shared" si="41"/>
        <v>0.17000000000552973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5009.62</v>
      </c>
      <c r="D1278" s="2">
        <f>BILANCA!E274</f>
        <v>163338.41999999998</v>
      </c>
      <c r="E1278" s="2">
        <v>0</v>
      </c>
      <c r="F1278" s="2">
        <v>0</v>
      </c>
      <c r="G1278" s="3">
        <f t="shared" si="38"/>
        <v>88891.971279999998</v>
      </c>
      <c r="H1278" s="3">
        <f t="shared" si="41"/>
        <v>0.79999999998381099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153983.12</v>
      </c>
      <c r="E1281" s="2">
        <v>0</v>
      </c>
      <c r="F1281" s="2">
        <v>0</v>
      </c>
      <c r="G1281" s="3">
        <f t="shared" si="48"/>
        <v>83458.851040000009</v>
      </c>
      <c r="H1281" s="3">
        <f t="shared" si="49"/>
        <v>0.11999999999534339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153983.12</v>
      </c>
      <c r="E1287" s="2">
        <v>0</v>
      </c>
      <c r="F1287" s="2">
        <v>0</v>
      </c>
      <c r="G1287" s="3">
        <f t="shared" si="48"/>
        <v>85306.648480000003</v>
      </c>
      <c r="H1287" s="3">
        <f t="shared" si="49"/>
        <v>0.11999999999534339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4462.01</v>
      </c>
      <c r="E1291" s="2">
        <v>0</v>
      </c>
      <c r="F1291" s="2">
        <v>0</v>
      </c>
      <c r="G1291" s="3">
        <f t="shared" si="48"/>
        <v>2507.6496200000006</v>
      </c>
      <c r="H1291" s="3">
        <f t="shared" si="49"/>
        <v>1.0000000000218279E-2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5009.62</v>
      </c>
      <c r="D1292" s="2">
        <f>BILANCA!E288</f>
        <v>4893.29</v>
      </c>
      <c r="E1292" s="2">
        <v>0</v>
      </c>
      <c r="F1292" s="2">
        <v>0</v>
      </c>
      <c r="G1292" s="3">
        <f t="shared" si="48"/>
        <v>4172.5283999999992</v>
      </c>
      <c r="H1292" s="3">
        <f t="shared" si="49"/>
        <v>0.67000000000007276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23824.12</v>
      </c>
      <c r="D1301" s="2">
        <f>BILANCA!E297</f>
        <v>0</v>
      </c>
      <c r="E1301" s="2">
        <v>0</v>
      </c>
      <c r="F1301" s="2">
        <v>0</v>
      </c>
      <c r="G1301" s="3">
        <f t="shared" si="38"/>
        <v>6932.8189199999988</v>
      </c>
      <c r="H1301" s="3">
        <f t="shared" si="41"/>
        <v>0.11999999999898137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23824.12</v>
      </c>
      <c r="D1302" s="2">
        <f>BILANCA!E298</f>
        <v>0</v>
      </c>
      <c r="E1302" s="2">
        <v>0</v>
      </c>
      <c r="F1302" s="2">
        <v>0</v>
      </c>
      <c r="G1302" s="3">
        <f t="shared" si="38"/>
        <v>6956.643039999999</v>
      </c>
      <c r="H1302" s="3">
        <f t="shared" si="41"/>
        <v>0.11999999999898137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5009.62</v>
      </c>
      <c r="D1305" s="2">
        <f>BILANCA!E302</f>
        <v>163338.42000000001</v>
      </c>
      <c r="E1305" s="2">
        <v>0</v>
      </c>
      <c r="F1305" s="2">
        <v>0</v>
      </c>
      <c r="G1305" s="3">
        <f t="shared" si="38"/>
        <v>97847.505699999994</v>
      </c>
      <c r="H1305" s="3">
        <f t="shared" si="41"/>
        <v>0.80000000001291482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61587.76</v>
      </c>
      <c r="D1311" s="2">
        <f>BILANCA!E308</f>
        <v>71667.570000000007</v>
      </c>
      <c r="E1311" s="2">
        <v>0</v>
      </c>
      <c r="F1311" s="2">
        <v>0</v>
      </c>
      <c r="G1311" s="3">
        <f t="shared" si="52"/>
        <v>61681.7929</v>
      </c>
      <c r="H1311" s="3">
        <f t="shared" si="41"/>
        <v>0.66999999999097781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13342.68</v>
      </c>
      <c r="E1339" s="2">
        <v>0</v>
      </c>
      <c r="F1339" s="2">
        <v>0</v>
      </c>
      <c r="G1339" s="3">
        <f t="shared" si="52"/>
        <v>8779.48344</v>
      </c>
      <c r="H1339" s="3">
        <f t="shared" si="41"/>
        <v>0.31999999999970896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184260.67</v>
      </c>
      <c r="D1340" s="2">
        <f>BILANCA!E337</f>
        <v>133052.44</v>
      </c>
      <c r="E1340" s="2">
        <v>0</v>
      </c>
      <c r="F1340" s="2">
        <v>0</v>
      </c>
      <c r="G1340" s="3">
        <f t="shared" si="52"/>
        <v>148620.63150000002</v>
      </c>
      <c r="H1340" s="3">
        <f t="shared" si="41"/>
        <v>0.76999999998952262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54944.24</v>
      </c>
      <c r="D1347" s="2">
        <f>BILANCA!E344</f>
        <v>0</v>
      </c>
      <c r="E1347" s="2">
        <v>0</v>
      </c>
      <c r="F1347" s="2">
        <v>0</v>
      </c>
      <c r="G1347" s="3">
        <f t="shared" si="52"/>
        <v>18516.208880000002</v>
      </c>
      <c r="H1347" s="3">
        <f t="shared" si="41"/>
        <v>0.23999999999796273</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59752.94</v>
      </c>
      <c r="E1371" s="2">
        <v>0</v>
      </c>
      <c r="F1371" s="2">
        <v>0</v>
      </c>
      <c r="G1371" s="3">
        <f t="shared" si="57"/>
        <v>43141.62268</v>
      </c>
      <c r="H1371" s="3">
        <f t="shared" si="58"/>
        <v>5.9999999997671694E-2</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23824.12</v>
      </c>
      <c r="D1391" s="2">
        <f>BILANCA!E388</f>
        <v>0</v>
      </c>
      <c r="E1391" s="2">
        <v>0</v>
      </c>
      <c r="F1391" s="2">
        <v>0</v>
      </c>
      <c r="G1391" s="3">
        <f t="shared" si="61"/>
        <v>9076.9897199999996</v>
      </c>
      <c r="H1391" s="3">
        <f t="shared" si="62"/>
        <v>0.11999999999898137</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1728614.97</v>
      </c>
      <c r="D1510" s="2">
        <f>'RAS-funkcijski'!E114</f>
        <v>2050978.49</v>
      </c>
      <c r="E1510" s="2">
        <v>0</v>
      </c>
      <c r="F1510" s="2">
        <v>0</v>
      </c>
      <c r="G1510" s="3">
        <f t="shared" si="52"/>
        <v>641362.91449999996</v>
      </c>
      <c r="H1510" s="3">
        <f t="shared" si="63"/>
        <v>0.52000000001862645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1656867.28</v>
      </c>
      <c r="D1511" s="2">
        <f>'RAS-funkcijski'!E115</f>
        <v>1981645.48</v>
      </c>
      <c r="E1511" s="2">
        <v>0</v>
      </c>
      <c r="F1511" s="2">
        <v>0</v>
      </c>
      <c r="G1511" s="3">
        <f t="shared" si="52"/>
        <v>623837.56464</v>
      </c>
      <c r="H1511" s="3">
        <f t="shared" si="63"/>
        <v>0.76000000000931323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1656867.28</v>
      </c>
      <c r="D1513" s="2">
        <f>'RAS-funkcijski'!E117</f>
        <v>1981645.48</v>
      </c>
      <c r="E1513" s="2">
        <v>0</v>
      </c>
      <c r="F1513" s="2">
        <v>0</v>
      </c>
      <c r="G1513" s="3">
        <f t="shared" si="52"/>
        <v>635077.88112000003</v>
      </c>
      <c r="H1513" s="3">
        <f t="shared" si="63"/>
        <v>0.76000000000931323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71747.69</v>
      </c>
      <c r="D1522" s="2">
        <f>'RAS-funkcijski'!E126</f>
        <v>69333.009999999995</v>
      </c>
      <c r="E1522" s="2">
        <v>0</v>
      </c>
      <c r="F1522" s="2">
        <v>0</v>
      </c>
      <c r="G1522" s="3">
        <f t="shared" si="52"/>
        <v>25670.472619999997</v>
      </c>
      <c r="H1522" s="3">
        <f t="shared" si="63"/>
        <v>0.319999999992433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1728614.97</v>
      </c>
      <c r="D1537" s="14">
        <f>'RAS-funkcijski'!E141</f>
        <v>2050978.49</v>
      </c>
      <c r="E1537" s="14">
        <v>0</v>
      </c>
      <c r="F1537" s="14">
        <v>0</v>
      </c>
      <c r="G1537" s="15">
        <f t="shared" si="52"/>
        <v>798788.35715000005</v>
      </c>
      <c r="H1537" s="15">
        <f t="shared" si="63"/>
        <v>0.52000000001862645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52053.23</v>
      </c>
      <c r="D1538" s="7">
        <f>'P-VRIO'!E5</f>
        <v>0</v>
      </c>
      <c r="E1538" s="7">
        <v>0</v>
      </c>
      <c r="F1538" s="7">
        <v>0</v>
      </c>
      <c r="G1538" s="8">
        <f t="shared" si="52"/>
        <v>52.053230000000006</v>
      </c>
      <c r="H1538" s="8">
        <f t="shared" si="63"/>
        <v>0.23000000000320142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51153.23</v>
      </c>
      <c r="D1539" s="2">
        <f>'P-VRIO'!E6</f>
        <v>0</v>
      </c>
      <c r="E1539" s="2">
        <v>0</v>
      </c>
      <c r="F1539" s="2">
        <v>0</v>
      </c>
      <c r="G1539" s="3">
        <f t="shared" si="52"/>
        <v>102.30646000000002</v>
      </c>
      <c r="H1539" s="3">
        <f t="shared" si="63"/>
        <v>0.23000000000320142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51153.23</v>
      </c>
      <c r="D1540" s="2">
        <f>'P-VRIO'!E7</f>
        <v>0</v>
      </c>
      <c r="E1540" s="2">
        <v>0</v>
      </c>
      <c r="F1540" s="2">
        <v>0</v>
      </c>
      <c r="G1540" s="3">
        <f t="shared" si="52"/>
        <v>153.45969000000002</v>
      </c>
      <c r="H1540" s="3">
        <f t="shared" si="63"/>
        <v>0.23000000000320142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51153.23</v>
      </c>
      <c r="D1541" s="2">
        <f>'P-VRIO'!E8</f>
        <v>0</v>
      </c>
      <c r="E1541" s="2">
        <v>0</v>
      </c>
      <c r="F1541" s="2">
        <v>0</v>
      </c>
      <c r="G1541" s="3">
        <f t="shared" si="52"/>
        <v>204.61292000000003</v>
      </c>
      <c r="H1541" s="3">
        <f t="shared" si="63"/>
        <v>0.23000000000320142</v>
      </c>
      <c r="I1541" s="11">
        <f t="shared" ref="I1541:I1546" si="64">G1541*H1541</f>
        <v>47.060971600655058</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184260.67</v>
      </c>
      <c r="D1582" s="7"/>
      <c r="E1582" s="7">
        <v>0</v>
      </c>
      <c r="F1582" s="7">
        <v>0</v>
      </c>
      <c r="G1582" s="8">
        <f t="shared" ref="G1582:G1686" si="70">B1582/1000*C1582</f>
        <v>184.26067</v>
      </c>
      <c r="H1582" s="8">
        <f t="shared" ref="H1582:H1686" si="71">ABS(C1582-ROUND(C1582,0))</f>
        <v>0.32999999998719431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1935160.55</v>
      </c>
      <c r="D1583" s="2">
        <v>0</v>
      </c>
      <c r="E1583" s="2">
        <v>0</v>
      </c>
      <c r="F1583" s="2">
        <v>0</v>
      </c>
      <c r="G1583" s="3">
        <f t="shared" si="70"/>
        <v>3870.3211000000001</v>
      </c>
      <c r="H1583" s="3">
        <f t="shared" si="71"/>
        <v>0.44999999995343387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1847901.96</v>
      </c>
      <c r="D1585" s="2">
        <v>0</v>
      </c>
      <c r="E1585" s="2">
        <v>0</v>
      </c>
      <c r="F1585" s="2">
        <v>0</v>
      </c>
      <c r="G1585" s="3">
        <f t="shared" si="70"/>
        <v>7391.6078399999997</v>
      </c>
      <c r="H1585" s="3">
        <f t="shared" si="71"/>
        <v>4.0000000037252903E-2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1613132.4</v>
      </c>
      <c r="D1586" s="2">
        <v>0</v>
      </c>
      <c r="E1586" s="2">
        <v>0</v>
      </c>
      <c r="F1586" s="2">
        <v>0</v>
      </c>
      <c r="G1586" s="3">
        <f t="shared" si="70"/>
        <v>8065.6619999999994</v>
      </c>
      <c r="H1586" s="3">
        <f t="shared" si="71"/>
        <v>0.39999999990686774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233352.8</v>
      </c>
      <c r="D1587" s="2">
        <v>0</v>
      </c>
      <c r="E1587" s="2">
        <v>0</v>
      </c>
      <c r="F1587" s="2">
        <v>0</v>
      </c>
      <c r="G1587" s="3">
        <f t="shared" si="70"/>
        <v>1400.1168</v>
      </c>
      <c r="H1587" s="3">
        <f t="shared" si="71"/>
        <v>0.20000000001164153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1416.76</v>
      </c>
      <c r="D1588" s="2">
        <v>0</v>
      </c>
      <c r="E1588" s="2">
        <v>0</v>
      </c>
      <c r="F1588" s="2">
        <v>0</v>
      </c>
      <c r="G1588" s="3">
        <f t="shared" si="70"/>
        <v>9.9173200000000001</v>
      </c>
      <c r="H1588" s="3">
        <f t="shared" si="71"/>
        <v>0.24000000000000909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46099.8</v>
      </c>
      <c r="D1594" s="2">
        <v>0</v>
      </c>
      <c r="E1594" s="2">
        <v>0</v>
      </c>
      <c r="F1594" s="2">
        <v>0</v>
      </c>
      <c r="G1594" s="3">
        <f t="shared" si="70"/>
        <v>599.29740000000004</v>
      </c>
      <c r="H1594" s="3">
        <f t="shared" si="71"/>
        <v>0.19999999999708962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41158.79</v>
      </c>
      <c r="D1601" s="2">
        <v>0</v>
      </c>
      <c r="E1601" s="2">
        <v>0</v>
      </c>
      <c r="F1601" s="2">
        <v>0</v>
      </c>
      <c r="G1601" s="3">
        <f>B1601/1000*C1601</f>
        <v>823.17579999999998</v>
      </c>
      <c r="H1601" s="3">
        <f>ABS(C1601-ROUND(C1601,0))</f>
        <v>0.20999999999912689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1913273.16</v>
      </c>
      <c r="D1602" s="2">
        <v>0</v>
      </c>
      <c r="E1602" s="2">
        <v>0</v>
      </c>
      <c r="F1602" s="2">
        <v>0</v>
      </c>
      <c r="G1602" s="3">
        <f t="shared" si="70"/>
        <v>40178.736360000003</v>
      </c>
      <c r="H1602" s="3">
        <f t="shared" si="71"/>
        <v>0.15999999991618097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1830672.2499999998</v>
      </c>
      <c r="D1604" s="2">
        <v>0</v>
      </c>
      <c r="E1604" s="2">
        <v>0</v>
      </c>
      <c r="F1604" s="2">
        <v>0</v>
      </c>
      <c r="G1604" s="3">
        <f t="shared" si="70"/>
        <v>42105.461749999995</v>
      </c>
      <c r="H1604" s="3">
        <f t="shared" si="71"/>
        <v>0.24999999976716936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1600229.16</v>
      </c>
      <c r="D1605" s="2">
        <v>0</v>
      </c>
      <c r="E1605" s="2">
        <v>0</v>
      </c>
      <c r="F1605" s="2">
        <v>0</v>
      </c>
      <c r="G1605" s="3">
        <f t="shared" si="70"/>
        <v>38405.499839999997</v>
      </c>
      <c r="H1605" s="3">
        <f t="shared" si="71"/>
        <v>0.15999999991618097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228996.65</v>
      </c>
      <c r="D1606" s="2">
        <v>0</v>
      </c>
      <c r="E1606" s="2">
        <v>0</v>
      </c>
      <c r="F1606" s="2">
        <v>0</v>
      </c>
      <c r="G1606" s="3">
        <f t="shared" si="70"/>
        <v>5724.9162500000002</v>
      </c>
      <c r="H1606" s="3">
        <f t="shared" si="71"/>
        <v>0.35000000000582077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1446.44</v>
      </c>
      <c r="D1607" s="2">
        <v>0</v>
      </c>
      <c r="E1607" s="2">
        <v>0</v>
      </c>
      <c r="F1607" s="2">
        <v>0</v>
      </c>
      <c r="G1607" s="3">
        <f t="shared" si="70"/>
        <v>37.607439999999997</v>
      </c>
      <c r="H1607" s="3">
        <f t="shared" si="71"/>
        <v>0.44000000000005457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46099.8</v>
      </c>
      <c r="D1613" s="2">
        <v>0</v>
      </c>
      <c r="E1613" s="2">
        <v>0</v>
      </c>
      <c r="F1613" s="2">
        <v>0</v>
      </c>
      <c r="G1613" s="3">
        <f t="shared" si="70"/>
        <v>1475.1936000000001</v>
      </c>
      <c r="H1613" s="3">
        <f t="shared" si="71"/>
        <v>0.19999999999708962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36501.11</v>
      </c>
      <c r="D1620" s="2">
        <v>0</v>
      </c>
      <c r="E1620" s="2">
        <v>0</v>
      </c>
      <c r="F1620" s="2">
        <v>0</v>
      </c>
      <c r="G1620" s="3">
        <f>B1620/1000*C1620</f>
        <v>1423.5432900000001</v>
      </c>
      <c r="H1620" s="3">
        <f>ABS(C1620-ROUND(C1620,0))</f>
        <v>0.11000000000058208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206148.06000000029</v>
      </c>
      <c r="D1621" s="2">
        <v>0</v>
      </c>
      <c r="E1621" s="2">
        <v>0</v>
      </c>
      <c r="F1621" s="2">
        <v>0</v>
      </c>
      <c r="G1621" s="3">
        <f t="shared" si="70"/>
        <v>8245.9224000000122</v>
      </c>
      <c r="H1621" s="3">
        <f t="shared" si="71"/>
        <v>6.0000000288709998E-2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73095.62</v>
      </c>
      <c r="D1622" s="2">
        <v>0</v>
      </c>
      <c r="E1622" s="2">
        <v>0</v>
      </c>
      <c r="F1622" s="2">
        <v>0</v>
      </c>
      <c r="G1622" s="3">
        <f t="shared" si="70"/>
        <v>2996.9204199999999</v>
      </c>
      <c r="H1622" s="3">
        <f t="shared" si="71"/>
        <v>0.38000000000465661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13342.68</v>
      </c>
      <c r="D1628" s="2">
        <v>0</v>
      </c>
      <c r="E1628" s="2">
        <v>0</v>
      </c>
      <c r="F1628" s="2">
        <v>0</v>
      </c>
      <c r="G1628" s="3">
        <f t="shared" si="70"/>
        <v>627.10595999999998</v>
      </c>
      <c r="H1628" s="3">
        <f t="shared" si="71"/>
        <v>0.31999999999970896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13167.51</v>
      </c>
      <c r="D1634" s="2">
        <v>0</v>
      </c>
      <c r="E1634" s="2">
        <v>0</v>
      </c>
      <c r="F1634" s="2">
        <v>0</v>
      </c>
      <c r="G1634" s="3">
        <f t="shared" si="70"/>
        <v>697.87802999999997</v>
      </c>
      <c r="H1634" s="3">
        <f t="shared" si="71"/>
        <v>0.48999999999978172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13167.51</v>
      </c>
      <c r="D1635" s="2">
        <v>0</v>
      </c>
      <c r="E1635" s="2">
        <v>0</v>
      </c>
      <c r="F1635" s="2">
        <v>0</v>
      </c>
      <c r="G1635" s="3">
        <f t="shared" si="70"/>
        <v>711.04553999999996</v>
      </c>
      <c r="H1635" s="3">
        <f t="shared" si="71"/>
        <v>0.48999999999978172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175.17</v>
      </c>
      <c r="D1639" s="2">
        <v>0</v>
      </c>
      <c r="E1639" s="2">
        <v>0</v>
      </c>
      <c r="F1639" s="2">
        <v>0</v>
      </c>
      <c r="G1639" s="3">
        <f t="shared" si="70"/>
        <v>10.15986</v>
      </c>
      <c r="H1639" s="3">
        <f t="shared" si="71"/>
        <v>0.16999999999998749</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175.17</v>
      </c>
      <c r="D1640" s="2">
        <v>0</v>
      </c>
      <c r="E1640" s="2">
        <v>0</v>
      </c>
      <c r="F1640" s="2">
        <v>0</v>
      </c>
      <c r="G1640" s="3">
        <f t="shared" si="70"/>
        <v>10.335029999999998</v>
      </c>
      <c r="H1640" s="3">
        <f t="shared" si="71"/>
        <v>0.16999999999998749</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59752.94</v>
      </c>
      <c r="D1680" s="2">
        <v>0</v>
      </c>
      <c r="E1680" s="2">
        <v>0</v>
      </c>
      <c r="F1680" s="2">
        <v>0</v>
      </c>
      <c r="G1680" s="3">
        <f>B1680/1000*C1680</f>
        <v>5915.5410600000005</v>
      </c>
      <c r="H1680" s="3">
        <f>ABS(C1680-ROUND(C1680,0))</f>
        <v>5.9999999997671694E-2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133052.44</v>
      </c>
      <c r="D1681" s="2">
        <v>0</v>
      </c>
      <c r="E1681" s="2">
        <v>0</v>
      </c>
      <c r="F1681" s="2">
        <v>0</v>
      </c>
      <c r="G1681" s="3">
        <f t="shared" si="70"/>
        <v>13305.244000000001</v>
      </c>
      <c r="H1681" s="3">
        <f t="shared" si="71"/>
        <v>0.44000000000232831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4808.7</v>
      </c>
      <c r="D1682" s="2">
        <v>0</v>
      </c>
      <c r="E1682" s="2">
        <v>0</v>
      </c>
      <c r="F1682" s="2">
        <v>0</v>
      </c>
      <c r="G1682" s="3">
        <f t="shared" si="70"/>
        <v>485.67869999999999</v>
      </c>
      <c r="H1682" s="3">
        <f t="shared" si="71"/>
        <v>0.3000000000001819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128243.74</v>
      </c>
      <c r="D1683" s="2">
        <v>0</v>
      </c>
      <c r="E1683" s="2">
        <v>0</v>
      </c>
      <c r="F1683" s="2">
        <v>0</v>
      </c>
      <c r="G1683" s="3">
        <f t="shared" si="70"/>
        <v>13080.86148</v>
      </c>
      <c r="H1683" s="3">
        <f t="shared" si="71"/>
        <v>0.25999999999476131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2017</v>
      </c>
      <c r="B1" s="405"/>
      <c r="C1" s="405"/>
    </row>
    <row r="2" spans="1:16" ht="33" customHeight="1" x14ac:dyDescent="0.2">
      <c r="A2" s="406" t="s">
        <v>2018</v>
      </c>
      <c r="B2" s="407"/>
      <c r="C2" s="397"/>
      <c r="D2" s="5"/>
      <c r="E2" s="5"/>
      <c r="F2" s="5"/>
      <c r="G2" s="5"/>
      <c r="H2" s="5"/>
      <c r="I2" s="5"/>
      <c r="J2" s="5"/>
      <c r="K2" s="5"/>
      <c r="L2" s="5"/>
      <c r="M2" s="5"/>
      <c r="N2" s="5"/>
      <c r="O2" s="5"/>
      <c r="P2" s="5"/>
    </row>
    <row r="3" spans="1:16" ht="18.75" customHeight="1" x14ac:dyDescent="0.2">
      <c r="A3" s="222" t="s">
        <v>2019</v>
      </c>
      <c r="B3" s="408" t="s">
        <v>2020</v>
      </c>
      <c r="C3" s="397"/>
      <c r="D3" s="5"/>
      <c r="E3" s="5"/>
      <c r="F3" s="5"/>
      <c r="G3" s="5"/>
      <c r="H3" s="5"/>
      <c r="I3" s="5"/>
      <c r="J3" s="5"/>
      <c r="K3" s="5"/>
      <c r="L3" s="5"/>
      <c r="M3" s="5"/>
      <c r="N3" s="5"/>
      <c r="O3" s="5"/>
      <c r="P3" s="5"/>
    </row>
    <row r="4" spans="1:16" ht="37.5" hidden="1" customHeight="1" x14ac:dyDescent="0.2">
      <c r="A4" s="223" t="s">
        <v>2021</v>
      </c>
      <c r="B4" s="396" t="s">
        <v>2022</v>
      </c>
      <c r="C4" s="397"/>
      <c r="D4" s="5"/>
      <c r="E4" s="5"/>
      <c r="F4" s="5"/>
      <c r="G4" s="5"/>
      <c r="H4" s="5"/>
      <c r="I4" s="5"/>
      <c r="J4" s="5"/>
      <c r="K4" s="5"/>
      <c r="L4" s="5"/>
      <c r="M4" s="5"/>
      <c r="N4" s="5"/>
      <c r="O4" s="5"/>
      <c r="P4" s="5"/>
    </row>
    <row r="5" spans="1:16" ht="48" hidden="1" customHeight="1" x14ac:dyDescent="0.2">
      <c r="A5" s="223" t="s">
        <v>2021</v>
      </c>
      <c r="B5" s="396" t="s">
        <v>2023</v>
      </c>
      <c r="C5" s="397"/>
      <c r="D5" s="5"/>
      <c r="E5" s="5"/>
      <c r="F5" s="5"/>
      <c r="G5" s="5"/>
      <c r="H5" s="5"/>
      <c r="I5" s="5"/>
      <c r="J5" s="5"/>
      <c r="K5" s="5"/>
      <c r="L5" s="5"/>
      <c r="M5" s="5"/>
      <c r="N5" s="5"/>
      <c r="O5" s="5"/>
      <c r="P5" s="5"/>
    </row>
    <row r="6" spans="1:16" ht="59.25" hidden="1" customHeight="1" x14ac:dyDescent="0.2">
      <c r="A6" s="223" t="s">
        <v>2021</v>
      </c>
      <c r="B6" s="396" t="s">
        <v>2024</v>
      </c>
      <c r="C6" s="397"/>
      <c r="D6" s="5"/>
      <c r="E6" s="5"/>
      <c r="F6" s="5"/>
      <c r="G6" s="5"/>
      <c r="H6" s="5"/>
      <c r="I6" s="5"/>
      <c r="J6" s="5"/>
      <c r="K6" s="5"/>
      <c r="L6" s="5"/>
      <c r="M6" s="5"/>
      <c r="N6" s="5"/>
      <c r="O6" s="5"/>
      <c r="P6" s="5"/>
    </row>
    <row r="7" spans="1:16" ht="48" hidden="1" customHeight="1" x14ac:dyDescent="0.2">
      <c r="A7" s="223" t="s">
        <v>2025</v>
      </c>
      <c r="B7" s="396" t="s">
        <v>2026</v>
      </c>
      <c r="C7" s="397"/>
      <c r="D7" s="5"/>
      <c r="E7" s="5"/>
      <c r="F7" s="5"/>
      <c r="G7" s="5"/>
      <c r="H7" s="5"/>
      <c r="I7" s="5"/>
      <c r="J7" s="5"/>
      <c r="K7" s="5"/>
      <c r="L7" s="5"/>
      <c r="M7" s="5"/>
      <c r="N7" s="5"/>
      <c r="O7" s="5"/>
      <c r="P7" s="5"/>
    </row>
    <row r="8" spans="1:16" ht="41.25" hidden="1" customHeight="1" x14ac:dyDescent="0.2">
      <c r="A8" s="223" t="s">
        <v>2027</v>
      </c>
      <c r="B8" s="396" t="s">
        <v>2028</v>
      </c>
      <c r="C8" s="397"/>
      <c r="D8" s="5"/>
      <c r="E8" s="5"/>
      <c r="F8" s="5"/>
      <c r="G8" s="5"/>
      <c r="H8" s="5"/>
      <c r="I8" s="5"/>
      <c r="J8" s="5"/>
      <c r="K8" s="5"/>
      <c r="L8" s="5"/>
      <c r="M8" s="5"/>
      <c r="N8" s="5"/>
      <c r="O8" s="5"/>
      <c r="P8" s="5"/>
    </row>
    <row r="9" spans="1:16" ht="59.25" hidden="1" customHeight="1" x14ac:dyDescent="0.2">
      <c r="A9" s="223" t="s">
        <v>2029</v>
      </c>
      <c r="B9" s="396" t="s">
        <v>2030</v>
      </c>
      <c r="C9" s="397"/>
      <c r="D9" s="5"/>
      <c r="E9" s="5"/>
      <c r="F9" s="5"/>
      <c r="G9" s="5"/>
      <c r="H9" s="5"/>
      <c r="I9" s="5"/>
      <c r="J9" s="5"/>
      <c r="K9" s="5"/>
      <c r="L9" s="5"/>
      <c r="M9" s="5"/>
      <c r="N9" s="5"/>
      <c r="O9" s="5"/>
      <c r="P9" s="5"/>
    </row>
    <row r="10" spans="1:16" ht="61.5" hidden="1" customHeight="1" x14ac:dyDescent="0.2">
      <c r="A10" s="223" t="s">
        <v>2029</v>
      </c>
      <c r="B10" s="396" t="s">
        <v>2031</v>
      </c>
      <c r="C10" s="397"/>
      <c r="D10" s="5"/>
      <c r="E10" s="5"/>
      <c r="F10" s="5"/>
      <c r="G10" s="5"/>
      <c r="H10" s="5"/>
      <c r="I10" s="5"/>
      <c r="J10" s="5"/>
      <c r="K10" s="5"/>
      <c r="L10" s="5"/>
      <c r="M10" s="5"/>
      <c r="N10" s="5"/>
      <c r="O10" s="5"/>
      <c r="P10" s="5"/>
    </row>
    <row r="11" spans="1:16" ht="43.5" hidden="1" customHeight="1" x14ac:dyDescent="0.2">
      <c r="A11" s="223" t="s">
        <v>2029</v>
      </c>
      <c r="B11" s="396" t="s">
        <v>2032</v>
      </c>
      <c r="C11" s="397"/>
      <c r="D11" s="5"/>
      <c r="E11" s="5"/>
      <c r="F11" s="5"/>
      <c r="G11" s="5"/>
      <c r="H11" s="5"/>
      <c r="I11" s="5"/>
      <c r="J11" s="5"/>
      <c r="K11" s="5"/>
      <c r="L11" s="5"/>
      <c r="M11" s="5"/>
      <c r="N11" s="5"/>
      <c r="O11" s="5"/>
      <c r="P11" s="5"/>
    </row>
    <row r="12" spans="1:16" ht="27.75" hidden="1" customHeight="1" x14ac:dyDescent="0.2">
      <c r="A12" s="223" t="s">
        <v>2033</v>
      </c>
      <c r="B12" s="396" t="s">
        <v>2034</v>
      </c>
      <c r="C12" s="397"/>
      <c r="D12" s="5"/>
      <c r="E12" s="5"/>
      <c r="F12" s="5"/>
      <c r="G12" s="5"/>
      <c r="H12" s="5"/>
      <c r="I12" s="5"/>
      <c r="J12" s="5"/>
      <c r="K12" s="5"/>
      <c r="L12" s="5"/>
      <c r="M12" s="5"/>
      <c r="N12" s="5"/>
      <c r="O12" s="5"/>
      <c r="P12" s="5"/>
    </row>
    <row r="13" spans="1:16" ht="27.75" hidden="1" customHeight="1" x14ac:dyDescent="0.2">
      <c r="A13" s="223" t="s">
        <v>2035</v>
      </c>
      <c r="B13" s="396" t="s">
        <v>2036</v>
      </c>
      <c r="C13" s="397"/>
      <c r="D13" s="5"/>
      <c r="E13" s="5"/>
      <c r="F13" s="5"/>
      <c r="G13" s="5"/>
      <c r="H13" s="5"/>
      <c r="I13" s="5"/>
      <c r="J13" s="5"/>
      <c r="K13" s="5"/>
      <c r="L13" s="5"/>
      <c r="M13" s="5"/>
      <c r="N13" s="5"/>
      <c r="O13" s="5"/>
      <c r="P13" s="5"/>
    </row>
    <row r="14" spans="1:16" ht="45.75" hidden="1" customHeight="1" x14ac:dyDescent="0.2">
      <c r="A14" s="223" t="s">
        <v>2037</v>
      </c>
      <c r="B14" s="396" t="s">
        <v>2038</v>
      </c>
      <c r="C14" s="397"/>
      <c r="D14" s="5"/>
      <c r="E14" s="5"/>
      <c r="F14" s="5"/>
      <c r="G14" s="5"/>
      <c r="H14" s="5"/>
      <c r="I14" s="5"/>
      <c r="J14" s="5"/>
      <c r="K14" s="5"/>
      <c r="L14" s="5"/>
      <c r="M14" s="5"/>
      <c r="N14" s="5"/>
      <c r="O14" s="5"/>
      <c r="P14" s="5"/>
    </row>
    <row r="15" spans="1:16" ht="45.75" hidden="1" customHeight="1" x14ac:dyDescent="0.2">
      <c r="A15" s="223" t="s">
        <v>2039</v>
      </c>
      <c r="B15" s="396" t="s">
        <v>2040</v>
      </c>
      <c r="C15" s="397"/>
      <c r="D15" s="5"/>
      <c r="E15" s="5"/>
      <c r="F15" s="5"/>
      <c r="G15" s="5"/>
      <c r="H15" s="5"/>
      <c r="I15" s="5"/>
      <c r="J15" s="5"/>
      <c r="K15" s="5"/>
      <c r="L15" s="5"/>
      <c r="M15" s="5"/>
      <c r="N15" s="5"/>
      <c r="O15" s="5"/>
      <c r="P15" s="5"/>
    </row>
    <row r="16" spans="1:16" ht="51" hidden="1" customHeight="1" x14ac:dyDescent="0.2">
      <c r="A16" s="223" t="s">
        <v>2041</v>
      </c>
      <c r="B16" s="396" t="s">
        <v>2042</v>
      </c>
      <c r="C16" s="397"/>
      <c r="D16" s="5"/>
      <c r="E16" s="5"/>
      <c r="F16" s="5"/>
      <c r="G16" s="5"/>
      <c r="H16" s="5"/>
      <c r="I16" s="5"/>
      <c r="J16" s="5"/>
      <c r="K16" s="5"/>
      <c r="L16" s="5"/>
      <c r="M16" s="5"/>
      <c r="N16" s="5"/>
      <c r="O16" s="5"/>
      <c r="P16" s="5"/>
    </row>
    <row r="17" spans="1:16" ht="27.75" hidden="1" customHeight="1" x14ac:dyDescent="0.2">
      <c r="A17" s="223" t="s">
        <v>2043</v>
      </c>
      <c r="B17" s="396" t="s">
        <v>2044</v>
      </c>
      <c r="C17" s="397"/>
      <c r="D17" s="5"/>
      <c r="E17" s="5"/>
      <c r="F17" s="5"/>
      <c r="G17" s="5"/>
      <c r="H17" s="5"/>
      <c r="I17" s="5"/>
      <c r="J17" s="5"/>
      <c r="K17" s="5"/>
      <c r="L17" s="5"/>
      <c r="M17" s="5"/>
      <c r="N17" s="5"/>
      <c r="O17" s="5"/>
      <c r="P17" s="5"/>
    </row>
    <row r="18" spans="1:16" ht="27.75" hidden="1" customHeight="1" x14ac:dyDescent="0.2">
      <c r="A18" s="223" t="s">
        <v>2045</v>
      </c>
      <c r="B18" s="396" t="s">
        <v>2046</v>
      </c>
      <c r="C18" s="397"/>
      <c r="D18" s="5"/>
      <c r="E18" s="5"/>
      <c r="F18" s="5"/>
      <c r="G18" s="5"/>
      <c r="H18" s="5"/>
      <c r="I18" s="5"/>
      <c r="J18" s="5"/>
      <c r="K18" s="5"/>
      <c r="L18" s="5"/>
      <c r="M18" s="5"/>
      <c r="N18" s="5"/>
      <c r="O18" s="5"/>
      <c r="P18" s="5"/>
    </row>
    <row r="19" spans="1:16" ht="45" hidden="1" customHeight="1" x14ac:dyDescent="0.2">
      <c r="A19" s="223" t="s">
        <v>2045</v>
      </c>
      <c r="B19" s="396" t="s">
        <v>2047</v>
      </c>
      <c r="C19" s="397"/>
      <c r="D19" s="5"/>
      <c r="E19" s="5"/>
      <c r="F19" s="5"/>
      <c r="G19" s="5"/>
      <c r="H19" s="5"/>
      <c r="I19" s="5"/>
      <c r="J19" s="5"/>
      <c r="K19" s="5"/>
      <c r="L19" s="5"/>
      <c r="M19" s="5"/>
      <c r="N19" s="5"/>
      <c r="O19" s="5"/>
      <c r="P19" s="5"/>
    </row>
    <row r="20" spans="1:16" ht="45" hidden="1" customHeight="1" x14ac:dyDescent="0.2">
      <c r="A20" s="223" t="s">
        <v>2048</v>
      </c>
      <c r="B20" s="396" t="s">
        <v>2049</v>
      </c>
      <c r="C20" s="397"/>
      <c r="D20" s="5"/>
      <c r="E20" s="5"/>
      <c r="F20" s="5"/>
      <c r="G20" s="5"/>
      <c r="H20" s="5"/>
      <c r="I20" s="5"/>
      <c r="J20" s="5"/>
      <c r="K20" s="5"/>
      <c r="L20" s="5"/>
      <c r="M20" s="5"/>
      <c r="N20" s="5"/>
      <c r="O20" s="5"/>
      <c r="P20" s="5"/>
    </row>
    <row r="21" spans="1:16" ht="30" hidden="1" customHeight="1" x14ac:dyDescent="0.2">
      <c r="A21" s="223" t="s">
        <v>2050</v>
      </c>
      <c r="B21" s="396" t="s">
        <v>2051</v>
      </c>
      <c r="C21" s="397"/>
      <c r="D21" s="5"/>
      <c r="E21" s="5"/>
      <c r="F21" s="5"/>
      <c r="G21" s="5"/>
      <c r="H21" s="5"/>
      <c r="I21" s="5"/>
      <c r="J21" s="5"/>
      <c r="K21" s="5"/>
      <c r="L21" s="5"/>
      <c r="M21" s="5"/>
      <c r="N21" s="5"/>
      <c r="O21" s="5"/>
      <c r="P21" s="5"/>
    </row>
    <row r="22" spans="1:16" ht="30" hidden="1" customHeight="1" x14ac:dyDescent="0.2">
      <c r="A22" s="223" t="s">
        <v>2052</v>
      </c>
      <c r="B22" s="396" t="s">
        <v>2053</v>
      </c>
      <c r="C22" s="397"/>
      <c r="D22" s="5"/>
      <c r="E22" s="5"/>
      <c r="F22" s="5"/>
      <c r="G22" s="5"/>
      <c r="H22" s="5"/>
      <c r="I22" s="5"/>
      <c r="J22" s="5"/>
      <c r="K22" s="5"/>
      <c r="L22" s="5"/>
      <c r="M22" s="5"/>
      <c r="N22" s="5"/>
      <c r="O22" s="5"/>
      <c r="P22" s="5"/>
    </row>
    <row r="23" spans="1:16" ht="30" hidden="1" customHeight="1" x14ac:dyDescent="0.2">
      <c r="A23" s="223" t="s">
        <v>2054</v>
      </c>
      <c r="B23" s="396" t="s">
        <v>2055</v>
      </c>
      <c r="C23" s="397"/>
      <c r="D23" s="5"/>
      <c r="E23" s="5"/>
      <c r="F23" s="5"/>
      <c r="G23" s="5"/>
      <c r="H23" s="5"/>
      <c r="I23" s="5"/>
      <c r="J23" s="5"/>
      <c r="K23" s="5"/>
      <c r="L23" s="5"/>
      <c r="M23" s="5"/>
      <c r="N23" s="5"/>
      <c r="O23" s="5"/>
      <c r="P23" s="5"/>
    </row>
    <row r="24" spans="1:16" ht="30" hidden="1" customHeight="1" x14ac:dyDescent="0.2">
      <c r="A24" s="223" t="s">
        <v>2056</v>
      </c>
      <c r="B24" s="396" t="s">
        <v>2057</v>
      </c>
      <c r="C24" s="397"/>
      <c r="D24" s="5"/>
      <c r="E24" s="5"/>
      <c r="F24" s="5"/>
      <c r="G24" s="5"/>
      <c r="H24" s="5"/>
      <c r="I24" s="5"/>
      <c r="J24" s="5"/>
      <c r="K24" s="5"/>
      <c r="L24" s="5"/>
      <c r="M24" s="5"/>
      <c r="N24" s="5"/>
      <c r="O24" s="5"/>
      <c r="P24" s="5"/>
    </row>
    <row r="25" spans="1:16" ht="30" hidden="1" customHeight="1" x14ac:dyDescent="0.2">
      <c r="A25" s="223" t="s">
        <v>2058</v>
      </c>
      <c r="B25" s="396" t="s">
        <v>2059</v>
      </c>
      <c r="C25" s="397"/>
      <c r="D25" s="5"/>
      <c r="E25" s="5"/>
      <c r="F25" s="5"/>
      <c r="G25" s="5"/>
      <c r="H25" s="5"/>
      <c r="I25" s="5"/>
      <c r="J25" s="5"/>
      <c r="K25" s="5"/>
      <c r="L25" s="5"/>
      <c r="M25" s="5"/>
      <c r="N25" s="5"/>
      <c r="O25" s="5"/>
      <c r="P25" s="5"/>
    </row>
    <row r="26" spans="1:16" ht="30" hidden="1" customHeight="1" x14ac:dyDescent="0.2">
      <c r="A26" s="223" t="s">
        <v>2060</v>
      </c>
      <c r="B26" s="396" t="s">
        <v>2061</v>
      </c>
      <c r="C26" s="397"/>
      <c r="D26" s="5"/>
      <c r="E26" s="5"/>
      <c r="F26" s="5"/>
      <c r="G26" s="5"/>
      <c r="H26" s="5"/>
      <c r="I26" s="5"/>
      <c r="J26" s="5"/>
      <c r="K26" s="5"/>
      <c r="L26" s="5"/>
      <c r="M26" s="5"/>
      <c r="N26" s="5"/>
      <c r="O26" s="5"/>
      <c r="P26" s="5"/>
    </row>
    <row r="27" spans="1:16" ht="70.5" hidden="1" customHeight="1" x14ac:dyDescent="0.2">
      <c r="A27" s="223" t="s">
        <v>2062</v>
      </c>
      <c r="B27" s="396" t="s">
        <v>2063</v>
      </c>
      <c r="C27" s="397"/>
      <c r="D27" s="5"/>
      <c r="E27" s="5"/>
      <c r="F27" s="5"/>
      <c r="G27" s="5"/>
      <c r="H27" s="5"/>
      <c r="I27" s="5"/>
      <c r="J27" s="5"/>
      <c r="K27" s="5"/>
      <c r="L27" s="5"/>
      <c r="M27" s="5"/>
      <c r="N27" s="5"/>
      <c r="O27" s="5"/>
      <c r="P27" s="5"/>
    </row>
    <row r="28" spans="1:16" ht="48" hidden="1" customHeight="1" x14ac:dyDescent="0.2">
      <c r="A28" s="223" t="s">
        <v>2064</v>
      </c>
      <c r="B28" s="396" t="s">
        <v>2065</v>
      </c>
      <c r="C28" s="397"/>
      <c r="D28" s="5"/>
      <c r="E28" s="5"/>
      <c r="F28" s="5"/>
      <c r="G28" s="5"/>
      <c r="H28" s="5"/>
      <c r="I28" s="5"/>
      <c r="J28" s="5"/>
      <c r="K28" s="5"/>
      <c r="L28" s="5"/>
      <c r="M28" s="5"/>
      <c r="N28" s="5"/>
      <c r="O28" s="5"/>
      <c r="P28" s="5"/>
    </row>
    <row r="29" spans="1:16" ht="100.5" hidden="1" customHeight="1" x14ac:dyDescent="0.2">
      <c r="A29" s="223" t="s">
        <v>2066</v>
      </c>
      <c r="B29" s="396" t="s">
        <v>2067</v>
      </c>
      <c r="C29" s="397"/>
      <c r="D29" s="5"/>
      <c r="E29" s="5"/>
      <c r="F29" s="5"/>
      <c r="G29" s="5"/>
      <c r="H29" s="5"/>
      <c r="I29" s="5"/>
      <c r="J29" s="5"/>
      <c r="K29" s="5"/>
      <c r="L29" s="5"/>
      <c r="M29" s="5"/>
      <c r="N29" s="5"/>
      <c r="O29" s="5"/>
      <c r="P29" s="5"/>
    </row>
    <row r="30" spans="1:16" ht="45" hidden="1" customHeight="1" x14ac:dyDescent="0.2">
      <c r="A30" s="223" t="s">
        <v>2068</v>
      </c>
      <c r="B30" s="396" t="s">
        <v>2069</v>
      </c>
      <c r="C30" s="397"/>
      <c r="D30" s="5"/>
      <c r="E30" s="5"/>
      <c r="F30" s="5"/>
      <c r="G30" s="5"/>
      <c r="H30" s="5"/>
      <c r="I30" s="5"/>
      <c r="J30" s="5"/>
      <c r="K30" s="5"/>
      <c r="L30" s="5"/>
      <c r="M30" s="5"/>
      <c r="N30" s="5"/>
      <c r="O30" s="5"/>
      <c r="P30" s="5"/>
    </row>
    <row r="31" spans="1:16" ht="45" hidden="1" customHeight="1" x14ac:dyDescent="0.2">
      <c r="A31" s="223" t="s">
        <v>2070</v>
      </c>
      <c r="B31" s="396" t="s">
        <v>2071</v>
      </c>
      <c r="C31" s="397"/>
      <c r="D31" s="5"/>
      <c r="E31" s="5"/>
      <c r="F31" s="5"/>
      <c r="G31" s="5"/>
      <c r="H31" s="5"/>
      <c r="I31" s="5"/>
      <c r="J31" s="5"/>
      <c r="K31" s="5"/>
      <c r="L31" s="5"/>
      <c r="M31" s="5"/>
      <c r="N31" s="5"/>
      <c r="O31" s="5"/>
      <c r="P31" s="5"/>
    </row>
    <row r="32" spans="1:16" ht="45" hidden="1" customHeight="1" x14ac:dyDescent="0.2">
      <c r="A32" s="223" t="s">
        <v>2072</v>
      </c>
      <c r="B32" s="396" t="s">
        <v>2073</v>
      </c>
      <c r="C32" s="397"/>
      <c r="D32" s="5"/>
      <c r="E32" s="5"/>
      <c r="F32" s="5"/>
      <c r="G32" s="5"/>
      <c r="H32" s="5"/>
      <c r="I32" s="5"/>
      <c r="J32" s="5"/>
      <c r="K32" s="5"/>
      <c r="L32" s="5"/>
      <c r="M32" s="5"/>
      <c r="N32" s="5"/>
      <c r="O32" s="5"/>
      <c r="P32" s="5"/>
    </row>
    <row r="33" spans="1:16" ht="72" hidden="1" customHeight="1" x14ac:dyDescent="0.2">
      <c r="A33" s="223" t="s">
        <v>2074</v>
      </c>
      <c r="B33" s="396" t="s">
        <v>2075</v>
      </c>
      <c r="C33" s="397"/>
      <c r="D33" s="5"/>
      <c r="E33" s="5"/>
      <c r="F33" s="5"/>
      <c r="G33" s="5"/>
      <c r="H33" s="5"/>
      <c r="I33" s="5"/>
      <c r="J33" s="5"/>
      <c r="K33" s="5"/>
      <c r="L33" s="5"/>
      <c r="M33" s="5"/>
      <c r="N33" s="5"/>
      <c r="O33" s="5"/>
      <c r="P33" s="5"/>
    </row>
    <row r="34" spans="1:16" ht="79.5" hidden="1" customHeight="1" x14ac:dyDescent="0.2">
      <c r="A34" s="223" t="s">
        <v>2076</v>
      </c>
      <c r="B34" s="396" t="s">
        <v>2077</v>
      </c>
      <c r="C34" s="397"/>
      <c r="D34" s="5"/>
      <c r="E34" s="5"/>
      <c r="F34" s="5"/>
      <c r="G34" s="5"/>
      <c r="H34" s="5"/>
      <c r="I34" s="5"/>
      <c r="J34" s="5"/>
      <c r="K34" s="5"/>
      <c r="L34" s="5"/>
      <c r="M34" s="5"/>
      <c r="N34" s="5"/>
      <c r="O34" s="5"/>
      <c r="P34" s="5"/>
    </row>
    <row r="35" spans="1:16" ht="70.5" hidden="1" customHeight="1" x14ac:dyDescent="0.2">
      <c r="A35" s="223" t="s">
        <v>2078</v>
      </c>
      <c r="B35" s="396" t="s">
        <v>2079</v>
      </c>
      <c r="C35" s="397"/>
      <c r="D35" s="5"/>
      <c r="E35" s="5"/>
      <c r="F35" s="5"/>
      <c r="G35" s="5"/>
      <c r="H35" s="5"/>
      <c r="I35" s="5"/>
      <c r="J35" s="5"/>
      <c r="K35" s="5"/>
      <c r="L35" s="5"/>
      <c r="M35" s="5"/>
      <c r="N35" s="5"/>
      <c r="O35" s="5"/>
      <c r="P35" s="5"/>
    </row>
    <row r="36" spans="1:16" ht="45.75" hidden="1" customHeight="1" x14ac:dyDescent="0.2">
      <c r="A36" s="223" t="s">
        <v>2080</v>
      </c>
      <c r="B36" s="396" t="s">
        <v>2081</v>
      </c>
      <c r="C36" s="397"/>
      <c r="D36" s="5"/>
      <c r="E36" s="5"/>
      <c r="F36" s="5"/>
      <c r="G36" s="5"/>
      <c r="H36" s="5"/>
      <c r="I36" s="5"/>
      <c r="J36" s="5"/>
      <c r="K36" s="5"/>
      <c r="L36" s="5"/>
      <c r="M36" s="5"/>
      <c r="N36" s="5"/>
      <c r="O36" s="5"/>
      <c r="P36" s="5"/>
    </row>
    <row r="37" spans="1:16" ht="54.75" hidden="1" customHeight="1" x14ac:dyDescent="0.2">
      <c r="A37" s="223" t="s">
        <v>2082</v>
      </c>
      <c r="B37" s="396" t="s">
        <v>2083</v>
      </c>
      <c r="C37" s="397"/>
      <c r="D37" s="5"/>
      <c r="E37" s="5"/>
      <c r="F37" s="5"/>
      <c r="G37" s="5"/>
      <c r="H37" s="5"/>
      <c r="I37" s="5"/>
      <c r="J37" s="5"/>
      <c r="K37" s="5"/>
      <c r="L37" s="5"/>
      <c r="M37" s="5"/>
      <c r="N37" s="5"/>
      <c r="O37" s="5"/>
      <c r="P37" s="5"/>
    </row>
    <row r="38" spans="1:16" ht="37.5" hidden="1" customHeight="1" x14ac:dyDescent="0.2">
      <c r="A38" s="223" t="s">
        <v>2084</v>
      </c>
      <c r="B38" s="396" t="s">
        <v>2085</v>
      </c>
      <c r="C38" s="397"/>
      <c r="D38" s="5"/>
      <c r="E38" s="5"/>
      <c r="F38" s="5"/>
      <c r="G38" s="5"/>
      <c r="H38" s="5"/>
      <c r="I38" s="5"/>
      <c r="J38" s="5"/>
      <c r="K38" s="5"/>
      <c r="L38" s="5"/>
      <c r="M38" s="5"/>
      <c r="N38" s="5"/>
      <c r="O38" s="5"/>
      <c r="P38" s="5"/>
    </row>
    <row r="39" spans="1:16" ht="61.5" hidden="1" customHeight="1" x14ac:dyDescent="0.2">
      <c r="A39" s="223" t="s">
        <v>2086</v>
      </c>
      <c r="B39" s="396" t="s">
        <v>2087</v>
      </c>
      <c r="C39" s="397"/>
      <c r="D39" s="5"/>
      <c r="E39" s="5"/>
      <c r="F39" s="5"/>
      <c r="G39" s="5"/>
      <c r="H39" s="5"/>
      <c r="I39" s="5"/>
      <c r="J39" s="5"/>
      <c r="K39" s="5"/>
      <c r="L39" s="5"/>
      <c r="M39" s="5"/>
      <c r="N39" s="5"/>
      <c r="O39" s="5"/>
      <c r="P39" s="5"/>
    </row>
    <row r="40" spans="1:16" ht="53.25" hidden="1" customHeight="1" x14ac:dyDescent="0.2">
      <c r="A40" s="223" t="s">
        <v>2088</v>
      </c>
      <c r="B40" s="396" t="s">
        <v>2089</v>
      </c>
      <c r="C40" s="397"/>
      <c r="D40" s="5"/>
      <c r="E40" s="5"/>
      <c r="F40" s="5"/>
      <c r="G40" s="5"/>
      <c r="H40" s="5"/>
      <c r="I40" s="5"/>
      <c r="J40" s="5"/>
      <c r="K40" s="5"/>
      <c r="L40" s="5"/>
      <c r="M40" s="5"/>
      <c r="N40" s="5"/>
      <c r="O40" s="5"/>
      <c r="P40" s="5"/>
    </row>
    <row r="41" spans="1:16" ht="73.5" hidden="1" customHeight="1" x14ac:dyDescent="0.2">
      <c r="A41" s="223" t="s">
        <v>2090</v>
      </c>
      <c r="B41" s="396" t="s">
        <v>2091</v>
      </c>
      <c r="C41" s="397"/>
      <c r="D41" s="5"/>
      <c r="E41" s="5"/>
      <c r="F41" s="5"/>
      <c r="G41" s="5"/>
      <c r="H41" s="5"/>
      <c r="I41" s="5"/>
      <c r="J41" s="5"/>
      <c r="K41" s="5"/>
      <c r="L41" s="5"/>
      <c r="M41" s="5"/>
      <c r="N41" s="5"/>
      <c r="O41" s="5"/>
      <c r="P41" s="5"/>
    </row>
    <row r="42" spans="1:16" ht="57.75" hidden="1" customHeight="1" x14ac:dyDescent="0.2">
      <c r="A42" s="223" t="s">
        <v>2092</v>
      </c>
      <c r="B42" s="396" t="s">
        <v>2093</v>
      </c>
      <c r="C42" s="397"/>
      <c r="D42" s="5"/>
      <c r="E42" s="5"/>
      <c r="F42" s="5"/>
      <c r="G42" s="5"/>
      <c r="H42" s="5"/>
      <c r="I42" s="5"/>
      <c r="J42" s="5"/>
      <c r="K42" s="5"/>
      <c r="L42" s="5"/>
      <c r="M42" s="5"/>
      <c r="N42" s="5"/>
      <c r="O42" s="5"/>
      <c r="P42" s="5"/>
    </row>
    <row r="43" spans="1:16" ht="84" hidden="1" customHeight="1" x14ac:dyDescent="0.2">
      <c r="A43" s="223" t="s">
        <v>2094</v>
      </c>
      <c r="B43" s="396" t="s">
        <v>2095</v>
      </c>
      <c r="C43" s="397"/>
      <c r="D43" s="5"/>
      <c r="E43" s="5"/>
      <c r="F43" s="5"/>
      <c r="G43" s="5"/>
      <c r="H43" s="5"/>
      <c r="I43" s="5"/>
      <c r="J43" s="5"/>
      <c r="K43" s="5"/>
      <c r="L43" s="5"/>
      <c r="M43" s="5"/>
      <c r="N43" s="5"/>
      <c r="O43" s="5"/>
      <c r="P43" s="5"/>
    </row>
    <row r="44" spans="1:16" ht="48" hidden="1" customHeight="1" x14ac:dyDescent="0.2">
      <c r="A44" s="223" t="s">
        <v>2096</v>
      </c>
      <c r="B44" s="396" t="s">
        <v>2097</v>
      </c>
      <c r="C44" s="397"/>
      <c r="D44" s="5"/>
      <c r="E44" s="5"/>
      <c r="F44" s="5"/>
      <c r="G44" s="5"/>
      <c r="H44" s="5"/>
      <c r="I44" s="5"/>
      <c r="J44" s="5"/>
      <c r="K44" s="5"/>
      <c r="L44" s="5"/>
      <c r="M44" s="5"/>
      <c r="N44" s="5"/>
      <c r="O44" s="5"/>
      <c r="P44" s="5"/>
    </row>
    <row r="45" spans="1:16" ht="57" hidden="1" customHeight="1" x14ac:dyDescent="0.2">
      <c r="A45" s="223" t="s">
        <v>2098</v>
      </c>
      <c r="B45" s="396" t="s">
        <v>2099</v>
      </c>
      <c r="C45" s="397"/>
      <c r="D45" s="5"/>
      <c r="E45" s="5"/>
      <c r="F45" s="5"/>
      <c r="G45" s="5"/>
      <c r="H45" s="5"/>
      <c r="I45" s="5"/>
      <c r="J45" s="5"/>
      <c r="K45" s="5"/>
      <c r="L45" s="5"/>
      <c r="M45" s="5"/>
      <c r="N45" s="5"/>
      <c r="O45" s="5"/>
      <c r="P45" s="5"/>
    </row>
    <row r="46" spans="1:16" ht="73.5" hidden="1" customHeight="1" x14ac:dyDescent="0.2">
      <c r="A46" s="223" t="s">
        <v>2100</v>
      </c>
      <c r="B46" s="401" t="s">
        <v>2101</v>
      </c>
      <c r="C46" s="397"/>
      <c r="D46" s="5"/>
      <c r="E46" s="5"/>
      <c r="F46" s="5"/>
      <c r="G46" s="5"/>
      <c r="H46" s="5"/>
      <c r="I46" s="5"/>
      <c r="J46" s="5"/>
      <c r="K46" s="5"/>
      <c r="L46" s="5"/>
      <c r="M46" s="5"/>
      <c r="N46" s="5"/>
      <c r="O46" s="5"/>
      <c r="P46" s="5"/>
    </row>
    <row r="47" spans="1:16" ht="66" hidden="1" customHeight="1" x14ac:dyDescent="0.2">
      <c r="A47" s="39" t="s">
        <v>2102</v>
      </c>
      <c r="B47" s="402" t="s">
        <v>2103</v>
      </c>
      <c r="C47" s="402"/>
      <c r="D47" s="5"/>
      <c r="E47" s="5"/>
      <c r="F47" s="5"/>
      <c r="G47" s="5"/>
      <c r="H47" s="5"/>
      <c r="I47" s="5"/>
      <c r="J47" s="5"/>
      <c r="K47" s="5"/>
      <c r="L47" s="5"/>
      <c r="M47" s="5"/>
      <c r="N47" s="5"/>
      <c r="O47" s="5"/>
      <c r="P47" s="5"/>
    </row>
    <row r="48" spans="1:16" ht="123.75" customHeight="1" x14ac:dyDescent="0.2">
      <c r="A48" s="202" t="s">
        <v>2104</v>
      </c>
      <c r="B48" s="400" t="s">
        <v>2105</v>
      </c>
      <c r="C48" s="399"/>
      <c r="D48" s="5"/>
      <c r="E48" s="5"/>
      <c r="F48" s="5"/>
      <c r="G48" s="5"/>
      <c r="H48" s="5"/>
      <c r="I48" s="5"/>
      <c r="J48" s="5"/>
      <c r="K48" s="5"/>
      <c r="L48" s="5"/>
      <c r="M48" s="5"/>
      <c r="N48" s="5"/>
      <c r="O48" s="5"/>
      <c r="P48" s="5"/>
    </row>
    <row r="49" spans="1:16" ht="34.5" customHeight="1" x14ac:dyDescent="0.2">
      <c r="A49" s="202" t="s">
        <v>2106</v>
      </c>
      <c r="B49" s="398" t="s">
        <v>2107</v>
      </c>
      <c r="C49" s="399"/>
      <c r="D49" s="5"/>
      <c r="E49" s="5"/>
      <c r="F49" s="5"/>
      <c r="G49" s="5"/>
      <c r="H49" s="5"/>
      <c r="I49" s="5"/>
      <c r="J49" s="5"/>
      <c r="K49" s="5"/>
      <c r="L49" s="5"/>
      <c r="M49" s="5"/>
      <c r="N49" s="5"/>
      <c r="O49" s="5"/>
      <c r="P49" s="5"/>
    </row>
    <row r="50" spans="1:16" ht="34.5" customHeight="1" x14ac:dyDescent="0.2">
      <c r="A50" s="202" t="s">
        <v>2108</v>
      </c>
      <c r="B50" s="398" t="s">
        <v>2109</v>
      </c>
      <c r="C50" s="399"/>
      <c r="D50" s="5"/>
      <c r="E50" s="5"/>
      <c r="F50" s="5"/>
      <c r="G50" s="5"/>
      <c r="H50" s="5"/>
      <c r="I50" s="5"/>
      <c r="J50" s="5"/>
      <c r="K50" s="5"/>
      <c r="L50" s="5"/>
      <c r="M50" s="5"/>
      <c r="N50" s="5"/>
      <c r="O50" s="5"/>
      <c r="P50" s="5"/>
    </row>
    <row r="51" spans="1:16" ht="31.5" customHeight="1" x14ac:dyDescent="0.2">
      <c r="A51" s="224" t="s">
        <v>2110</v>
      </c>
      <c r="B51" s="396" t="s">
        <v>2111</v>
      </c>
      <c r="C51" s="397"/>
      <c r="D51" s="5"/>
      <c r="E51" s="5"/>
      <c r="F51" s="5"/>
      <c r="G51" s="5"/>
      <c r="H51" s="5"/>
      <c r="I51" s="5"/>
      <c r="J51" s="5"/>
      <c r="K51" s="5"/>
      <c r="L51" s="5"/>
      <c r="M51" s="5"/>
      <c r="N51" s="5"/>
      <c r="O51" s="5"/>
      <c r="P51" s="5"/>
    </row>
    <row r="52" spans="1:16" ht="31.5" customHeight="1" x14ac:dyDescent="0.2">
      <c r="A52" s="224" t="s">
        <v>2112</v>
      </c>
      <c r="B52" s="396" t="s">
        <v>2113</v>
      </c>
      <c r="C52" s="397"/>
      <c r="D52" s="5"/>
      <c r="E52" s="5"/>
      <c r="F52" s="5"/>
      <c r="G52" s="5"/>
      <c r="H52" s="5"/>
      <c r="I52" s="5"/>
      <c r="J52" s="5"/>
      <c r="K52" s="5"/>
      <c r="L52" s="5"/>
      <c r="M52" s="5"/>
      <c r="N52" s="5"/>
      <c r="O52" s="5"/>
      <c r="P52" s="5"/>
    </row>
    <row r="53" spans="1:16" ht="31.5" customHeight="1" x14ac:dyDescent="0.2">
      <c r="A53" s="224" t="s">
        <v>2114</v>
      </c>
      <c r="B53" s="403" t="s">
        <v>2115</v>
      </c>
      <c r="C53" s="404"/>
      <c r="D53" s="5"/>
      <c r="E53" s="5"/>
      <c r="F53" s="5"/>
      <c r="G53" s="5"/>
      <c r="H53" s="5"/>
      <c r="I53" s="5"/>
      <c r="J53" s="5"/>
      <c r="K53" s="5"/>
      <c r="L53" s="5"/>
      <c r="M53" s="5"/>
      <c r="N53" s="5"/>
      <c r="O53" s="5"/>
      <c r="P53" s="5"/>
    </row>
    <row r="54" spans="1:16" ht="31.5" customHeight="1" x14ac:dyDescent="0.2">
      <c r="A54" s="224" t="s">
        <v>2116</v>
      </c>
      <c r="B54" s="403" t="s">
        <v>2117</v>
      </c>
      <c r="C54" s="404"/>
      <c r="D54" s="5"/>
      <c r="E54" s="5"/>
      <c r="F54" s="5"/>
      <c r="G54" s="5"/>
      <c r="H54" s="5"/>
      <c r="I54" s="5"/>
      <c r="J54" s="5"/>
      <c r="K54" s="5"/>
      <c r="L54" s="5"/>
      <c r="M54" s="5"/>
      <c r="N54" s="5"/>
      <c r="O54" s="5"/>
      <c r="P54" s="5"/>
    </row>
    <row r="55" spans="1:16" ht="54.6" customHeight="1" x14ac:dyDescent="0.2">
      <c r="A55" s="224" t="s">
        <v>2118</v>
      </c>
      <c r="B55" s="403" t="s">
        <v>2119</v>
      </c>
      <c r="C55" s="404"/>
      <c r="D55" s="5"/>
      <c r="E55" s="5"/>
      <c r="F55" s="5"/>
      <c r="G55" s="5"/>
      <c r="H55" s="5"/>
      <c r="I55" s="5"/>
      <c r="J55" s="5"/>
      <c r="K55" s="5"/>
      <c r="L55" s="5"/>
      <c r="M55" s="5"/>
      <c r="N55" s="5"/>
      <c r="O55" s="5"/>
      <c r="P55" s="5"/>
    </row>
    <row r="56" spans="1:16" ht="54.6" customHeight="1" x14ac:dyDescent="0.2">
      <c r="A56" s="224" t="s">
        <v>2120</v>
      </c>
      <c r="B56" s="403" t="s">
        <v>2121</v>
      </c>
      <c r="C56" s="404"/>
      <c r="D56" s="5"/>
      <c r="E56" s="5"/>
      <c r="F56" s="5"/>
      <c r="G56" s="5"/>
      <c r="H56" s="5"/>
      <c r="I56" s="5"/>
      <c r="J56" s="5"/>
      <c r="K56" s="5"/>
      <c r="L56" s="5"/>
      <c r="M56" s="5"/>
      <c r="N56" s="5"/>
      <c r="O56" s="5"/>
      <c r="P56" s="5"/>
    </row>
    <row r="57" spans="1:16" ht="54" customHeight="1" x14ac:dyDescent="0.2">
      <c r="A57" s="224" t="s">
        <v>2122</v>
      </c>
      <c r="B57" s="403" t="s">
        <v>2123</v>
      </c>
      <c r="C57" s="404"/>
      <c r="D57" s="5"/>
      <c r="E57" s="5"/>
      <c r="F57" s="5"/>
      <c r="G57" s="5"/>
      <c r="H57" s="5"/>
      <c r="I57" s="5"/>
      <c r="J57" s="5"/>
      <c r="K57" s="5"/>
      <c r="L57" s="5"/>
      <c r="M57" s="5"/>
      <c r="N57" s="5"/>
      <c r="O57" s="5"/>
      <c r="P57" s="5"/>
    </row>
    <row r="58" spans="1:16" ht="31.15" customHeight="1" x14ac:dyDescent="0.2">
      <c r="A58" s="270" t="s">
        <v>2124</v>
      </c>
      <c r="B58" s="394" t="s">
        <v>2125</v>
      </c>
      <c r="C58" s="395"/>
      <c r="D58" s="5"/>
      <c r="E58" s="5"/>
      <c r="F58" s="5"/>
      <c r="G58" s="5"/>
      <c r="H58" s="5"/>
      <c r="I58" s="5"/>
      <c r="J58" s="5"/>
      <c r="K58" s="5"/>
      <c r="L58" s="5"/>
      <c r="M58" s="5"/>
      <c r="N58" s="5"/>
      <c r="O58" s="5"/>
      <c r="P58" s="5"/>
    </row>
    <row r="59" spans="1:16" ht="46.5" customHeight="1" x14ac:dyDescent="0.2">
      <c r="A59" s="302" t="s">
        <v>2126</v>
      </c>
      <c r="B59" s="409" t="s">
        <v>2127</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15026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5"/>
      <c r="E8" s="330"/>
      <c r="F8" s="344" t="s">
        <v>1978</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1979</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1980</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1981</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1982</v>
      </c>
      <c r="G12" s="355"/>
      <c r="H12" s="323" t="s">
        <v>3655</v>
      </c>
      <c r="I12" s="27" t="s">
        <v>1983</v>
      </c>
      <c r="J12" s="228"/>
      <c r="K12" s="228"/>
      <c r="L12" s="5"/>
      <c r="M12" s="5"/>
      <c r="N12" s="5"/>
      <c r="O12" s="5"/>
      <c r="P12" s="5"/>
      <c r="Q12" s="5"/>
      <c r="R12" s="5"/>
      <c r="S12" s="5"/>
      <c r="T12" s="5"/>
      <c r="U12" s="5"/>
      <c r="V12" s="5"/>
      <c r="W12" s="5"/>
    </row>
    <row r="13" spans="1:23" ht="23.25" x14ac:dyDescent="0.2">
      <c r="B13" s="18" t="s">
        <v>1984</v>
      </c>
      <c r="C13" s="242" t="s">
        <v>5</v>
      </c>
      <c r="D13" s="315"/>
      <c r="E13" s="330"/>
      <c r="F13" s="327" t="s">
        <v>1985</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1752503.4299999997</v>
      </c>
      <c r="I17" s="275">
        <f>'PR-RAS'!E6</f>
        <v>1949474.87</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1680730.53</v>
      </c>
      <c r="I18" s="275">
        <f>'PR-RAS'!E152</f>
        <v>2004878.69</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71486.579999999725</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30017.039999999877</v>
      </c>
      <c r="J20" s="5"/>
      <c r="K20" s="5"/>
      <c r="L20" s="5"/>
      <c r="M20" s="5"/>
      <c r="N20" s="5"/>
      <c r="O20" s="5"/>
      <c r="P20" s="5"/>
      <c r="Q20" s="5"/>
      <c r="R20" s="5"/>
      <c r="S20" s="5"/>
      <c r="T20" s="5"/>
      <c r="U20" s="5"/>
      <c r="V20" s="5"/>
      <c r="W20" s="5"/>
    </row>
    <row r="21" spans="1:23" ht="29.25" customHeight="1" x14ac:dyDescent="0.2">
      <c r="A21" s="200" t="s">
        <v>1986</v>
      </c>
      <c r="B21" s="331" t="s">
        <v>8</v>
      </c>
      <c r="C21" s="332"/>
      <c r="D21" s="332"/>
      <c r="E21" s="332"/>
      <c r="F21" s="333"/>
      <c r="G21" s="201" t="s">
        <v>9</v>
      </c>
      <c r="H21" s="265" t="s">
        <v>1987</v>
      </c>
      <c r="I21" s="266" t="s">
        <v>1988</v>
      </c>
      <c r="J21" s="5"/>
      <c r="K21" s="5"/>
      <c r="L21" s="5"/>
      <c r="M21" s="5"/>
      <c r="N21" s="5"/>
      <c r="O21" s="5"/>
      <c r="P21" s="5"/>
      <c r="Q21" s="5"/>
      <c r="R21" s="5"/>
      <c r="S21" s="5"/>
      <c r="T21" s="5"/>
      <c r="U21" s="5"/>
      <c r="V21" s="5"/>
      <c r="W21" s="5"/>
    </row>
    <row r="22" spans="1:23" ht="12.75" customHeight="1" x14ac:dyDescent="0.2">
      <c r="A22" s="351" t="s">
        <v>1978</v>
      </c>
      <c r="B22" s="334" t="str">
        <f>BILANCA!B7</f>
        <v>Nefinancijska imovina (šifre 01+02+03+04+05+06)</v>
      </c>
      <c r="C22" s="335"/>
      <c r="D22" s="335"/>
      <c r="E22" s="335"/>
      <c r="F22" s="336"/>
      <c r="G22" s="126" t="str">
        <f>BILANCA!C7</f>
        <v>B002</v>
      </c>
      <c r="H22" s="275">
        <f>BILANCA!D7</f>
        <v>338325.52</v>
      </c>
      <c r="I22" s="275">
        <f>BILANCA!E7</f>
        <v>334172.08999999997</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261166.18</v>
      </c>
      <c r="I23" s="275">
        <f>BILANCA!E69</f>
        <v>339878.75</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184260.66999999998</v>
      </c>
      <c r="I24" s="275">
        <f>BILANCA!E177</f>
        <v>206148.06000000003</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415231.03</v>
      </c>
      <c r="I25" s="275">
        <f>BILANCA!E251</f>
        <v>467902.78</v>
      </c>
      <c r="J25" s="5"/>
      <c r="K25" s="5"/>
      <c r="L25" s="5"/>
      <c r="M25" s="5"/>
      <c r="N25" s="5"/>
      <c r="O25" s="5"/>
      <c r="P25" s="5"/>
      <c r="Q25" s="5"/>
      <c r="R25" s="5"/>
      <c r="S25" s="5"/>
      <c r="T25" s="5"/>
      <c r="U25" s="5"/>
      <c r="V25" s="5"/>
      <c r="W25" s="5"/>
    </row>
    <row r="26" spans="1:23" ht="48" x14ac:dyDescent="0.2">
      <c r="A26" s="200" t="s">
        <v>1986</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1989</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1728614.97</v>
      </c>
      <c r="I30" s="275">
        <f>'RAS-funkcijski'!E114</f>
        <v>2050978.49</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1728614.97</v>
      </c>
      <c r="I31" s="275">
        <f>'RAS-funkcijski'!E141</f>
        <v>2050978.49</v>
      </c>
      <c r="J31" s="5"/>
      <c r="K31" s="5"/>
      <c r="L31" s="5"/>
      <c r="M31" s="5"/>
      <c r="N31" s="5"/>
      <c r="O31" s="5"/>
      <c r="P31" s="5"/>
      <c r="Q31" s="5"/>
      <c r="R31" s="5"/>
      <c r="S31" s="5"/>
      <c r="T31" s="5"/>
      <c r="U31" s="5"/>
      <c r="V31" s="5"/>
      <c r="W31" s="5"/>
    </row>
    <row r="32" spans="1:23" ht="29.25" customHeight="1" x14ac:dyDescent="0.2">
      <c r="A32" s="200" t="s">
        <v>1986</v>
      </c>
      <c r="B32" s="331" t="s">
        <v>8</v>
      </c>
      <c r="C32" s="332"/>
      <c r="D32" s="332"/>
      <c r="E32" s="332"/>
      <c r="F32" s="333"/>
      <c r="G32" s="201" t="s">
        <v>9</v>
      </c>
      <c r="H32" s="265" t="s">
        <v>1990</v>
      </c>
      <c r="I32" s="266" t="s">
        <v>1991</v>
      </c>
      <c r="J32" s="5"/>
      <c r="K32" s="5"/>
      <c r="L32" s="5"/>
      <c r="M32" s="5"/>
      <c r="N32" s="5"/>
      <c r="O32" s="5"/>
      <c r="P32" s="5"/>
      <c r="Q32" s="5"/>
      <c r="R32" s="5"/>
      <c r="S32" s="5"/>
      <c r="T32" s="5"/>
      <c r="U32" s="5"/>
      <c r="V32" s="5"/>
      <c r="W32" s="5"/>
    </row>
    <row r="33" spans="1:23" ht="12.75" customHeight="1" x14ac:dyDescent="0.2">
      <c r="A33" s="351" t="s">
        <v>1980</v>
      </c>
      <c r="B33" s="348" t="str">
        <f>'P-VRIO'!B5</f>
        <v>Promjene u vrijednosti i obujmu imovine (šifre 91511+91512)</v>
      </c>
      <c r="C33" s="335"/>
      <c r="D33" s="335"/>
      <c r="E33" s="335"/>
      <c r="F33" s="336"/>
      <c r="G33" s="126" t="str">
        <f>'P-VRIO'!C5</f>
        <v>9151</v>
      </c>
      <c r="H33" s="275">
        <f>'P-VRIO'!D5</f>
        <v>52053.23</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900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31" t="s">
        <v>8</v>
      </c>
      <c r="C37" s="332"/>
      <c r="D37" s="332"/>
      <c r="E37" s="332"/>
      <c r="F37" s="333"/>
      <c r="G37" s="201" t="s">
        <v>9</v>
      </c>
      <c r="H37" s="265" t="s">
        <v>1987</v>
      </c>
      <c r="I37" s="266" t="s">
        <v>1950</v>
      </c>
      <c r="J37" s="5"/>
      <c r="K37" s="5"/>
      <c r="L37" s="5"/>
      <c r="M37" s="5"/>
      <c r="N37" s="5"/>
      <c r="O37" s="5"/>
      <c r="P37" s="5"/>
      <c r="Q37" s="5"/>
      <c r="R37" s="5"/>
      <c r="S37" s="5"/>
      <c r="T37" s="5"/>
      <c r="U37" s="5"/>
      <c r="V37" s="5"/>
      <c r="W37" s="5"/>
    </row>
    <row r="38" spans="1:23" ht="12.75" customHeight="1" x14ac:dyDescent="0.2">
      <c r="A38" s="351" t="s">
        <v>1981</v>
      </c>
      <c r="B38" s="334" t="str">
        <f>OBVEZE!B5</f>
        <v>Stanje obveza 1. siječnja (=stanju obveza iz Izvještaja o obvezama na 31. prosinca prethodne godine)</v>
      </c>
      <c r="C38" s="335"/>
      <c r="D38" s="335"/>
      <c r="E38" s="335"/>
      <c r="F38" s="336"/>
      <c r="G38" s="126" t="str">
        <f>OBVEZE!C5</f>
        <v>V001</v>
      </c>
      <c r="H38" s="275">
        <f>OBVEZE!D5</f>
        <v>184260.67</v>
      </c>
      <c r="I38" s="275" t="s">
        <v>1992</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1992</v>
      </c>
      <c r="I39" s="275">
        <f>OBVEZE!D44</f>
        <v>206148.06000000029</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1992</v>
      </c>
      <c r="I40" s="275">
        <f>OBVEZE!D45</f>
        <v>73095.62</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1992</v>
      </c>
      <c r="I41" s="276">
        <f>OBVEZE!D104</f>
        <v>133052.44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1993</v>
      </c>
      <c r="F44" s="346"/>
      <c r="G44" s="229"/>
      <c r="H44" s="347" t="s">
        <v>1994</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769" zoomScaleNormal="100" workbookViewId="0">
      <selection activeCell="D306" sqref="D30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1752503.4299999997</v>
      </c>
      <c r="E6" s="60">
        <f>E7+E43+E49+E82+E106+E125+E134+E140</f>
        <v>1949474.87</v>
      </c>
      <c r="F6" s="45">
        <f t="shared" ref="F6:F132" si="0">IF(D6&lt;&gt;0,IF(E6/D6&gt;=100,"&gt;&gt;100",E6/D6*100),"-")</f>
        <v>111.23943249571846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1361286.3699999999</v>
      </c>
      <c r="E49" s="60">
        <f>E50+E53+E58+E61+E64+E68+E71+E74+E77</f>
        <v>1483676.7000000002</v>
      </c>
      <c r="F49" s="45">
        <f t="shared" si="0"/>
        <v>108.99078494409669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1327362.69</v>
      </c>
      <c r="E68" s="60">
        <f t="shared" si="11"/>
        <v>1436585.83</v>
      </c>
      <c r="F68" s="45">
        <f t="shared" si="0"/>
        <v>108.22858295045192</v>
      </c>
    </row>
    <row r="69" spans="1:6" ht="12.75" customHeight="1" x14ac:dyDescent="0.2">
      <c r="A69" s="63" t="s">
        <v>141</v>
      </c>
      <c r="B69" s="64" t="s">
        <v>142</v>
      </c>
      <c r="C69" s="247" t="s">
        <v>141</v>
      </c>
      <c r="D69" s="194">
        <v>1296124.67</v>
      </c>
      <c r="E69" s="194">
        <v>1408165.5</v>
      </c>
      <c r="F69" s="45">
        <f t="shared" si="0"/>
        <v>108.64429422518438</v>
      </c>
    </row>
    <row r="70" spans="1:6" ht="24" x14ac:dyDescent="0.2">
      <c r="A70" s="63" t="s">
        <v>143</v>
      </c>
      <c r="B70" s="64" t="s">
        <v>144</v>
      </c>
      <c r="C70" s="247" t="s">
        <v>143</v>
      </c>
      <c r="D70" s="194">
        <v>31238.02</v>
      </c>
      <c r="E70" s="194">
        <v>28420.33</v>
      </c>
      <c r="F70" s="45">
        <f t="shared" si="0"/>
        <v>90.979934067524127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33923.68</v>
      </c>
      <c r="E77" s="60">
        <f t="shared" si="14"/>
        <v>47090.87</v>
      </c>
      <c r="F77" s="45">
        <f t="shared" si="0"/>
        <v>138.81415577555265</v>
      </c>
    </row>
    <row r="78" spans="1:6" ht="12.75" customHeight="1" x14ac:dyDescent="0.2">
      <c r="A78" s="63">
        <v>6391</v>
      </c>
      <c r="B78" s="64" t="s">
        <v>159</v>
      </c>
      <c r="C78" s="247" t="s">
        <v>160</v>
      </c>
      <c r="D78" s="194">
        <v>132</v>
      </c>
      <c r="E78" s="194">
        <v>164</v>
      </c>
      <c r="F78" s="45">
        <f t="shared" si="0"/>
        <v>124.24242424242425</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33791.68</v>
      </c>
      <c r="E80" s="194">
        <v>46926.87</v>
      </c>
      <c r="F80" s="45">
        <f t="shared" si="0"/>
        <v>138.87107714088202</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0.09</v>
      </c>
      <c r="E82" s="60">
        <f t="shared" si="15"/>
        <v>0</v>
      </c>
      <c r="F82" s="45">
        <f t="shared" si="0"/>
        <v>0</v>
      </c>
    </row>
    <row r="83" spans="1:6" ht="12.75" customHeight="1" x14ac:dyDescent="0.2">
      <c r="A83" s="63">
        <v>641</v>
      </c>
      <c r="B83" s="64" t="s">
        <v>169</v>
      </c>
      <c r="C83" s="247" t="s">
        <v>170</v>
      </c>
      <c r="D83" s="60">
        <f t="shared" ref="D83:E83" si="16">SUM(D84:D90)</f>
        <v>0.09</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0.09</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49970.14</v>
      </c>
      <c r="E106" s="60">
        <f>E107+E112+E120+E124</f>
        <v>46716.93</v>
      </c>
      <c r="F106" s="45">
        <f t="shared" si="0"/>
        <v>93.489692044088741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49970.14</v>
      </c>
      <c r="E112" s="60">
        <f t="shared" si="20"/>
        <v>46716.93</v>
      </c>
      <c r="F112" s="45">
        <f t="shared" si="0"/>
        <v>93.489692044088741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49970.14</v>
      </c>
      <c r="E117" s="194">
        <v>46716.93</v>
      </c>
      <c r="F117" s="45">
        <f t="shared" si="0"/>
        <v>93.489692044088741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22316.15</v>
      </c>
      <c r="E125" s="60">
        <f t="shared" si="22"/>
        <v>22032.59</v>
      </c>
      <c r="F125" s="45">
        <f t="shared" si="0"/>
        <v>98.72935071685751</v>
      </c>
    </row>
    <row r="126" spans="1:6" ht="12.75" customHeight="1" x14ac:dyDescent="0.2">
      <c r="A126" s="63">
        <v>661</v>
      </c>
      <c r="B126" s="65" t="s">
        <v>255</v>
      </c>
      <c r="C126" s="247" t="s">
        <v>256</v>
      </c>
      <c r="D126" s="60">
        <f t="shared" ref="D126:E126" si="23">SUM(D127:D128)</f>
        <v>22316.15</v>
      </c>
      <c r="E126" s="60">
        <f t="shared" si="23"/>
        <v>21232.59</v>
      </c>
      <c r="F126" s="45">
        <f t="shared" si="0"/>
        <v>95.144502972062824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22316.15</v>
      </c>
      <c r="E128" s="194">
        <v>21232.59</v>
      </c>
      <c r="F128" s="45">
        <f t="shared" si="0"/>
        <v>95.144502972062824</v>
      </c>
    </row>
    <row r="129" spans="1:6" ht="36" x14ac:dyDescent="0.2">
      <c r="A129" s="63">
        <v>663</v>
      </c>
      <c r="B129" s="182" t="s">
        <v>261</v>
      </c>
      <c r="C129" s="247" t="s">
        <v>262</v>
      </c>
      <c r="D129" s="60">
        <f t="shared" ref="D129:E129" si="24">SUM(D130:D133)</f>
        <v>0</v>
      </c>
      <c r="E129" s="60">
        <f t="shared" si="24"/>
        <v>800</v>
      </c>
      <c r="F129" s="45" t="str">
        <f t="shared" si="0"/>
        <v>-</v>
      </c>
    </row>
    <row r="130" spans="1:6" ht="12.75" customHeight="1" x14ac:dyDescent="0.2">
      <c r="A130" s="63">
        <v>6631</v>
      </c>
      <c r="B130" s="65" t="s">
        <v>263</v>
      </c>
      <c r="C130" s="247" t="s">
        <v>264</v>
      </c>
      <c r="D130" s="194">
        <v>0</v>
      </c>
      <c r="E130" s="194">
        <v>800</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318930.68</v>
      </c>
      <c r="E134" s="60">
        <f t="shared" si="25"/>
        <v>397048.65</v>
      </c>
      <c r="F134" s="45">
        <f t="shared" ref="F134:F229" si="26">IF(D134&lt;&gt;0,IF(E134/D134&gt;=100,"&gt;&gt;100",E134/D134*100),"-")</f>
        <v>124.49371443349384</v>
      </c>
    </row>
    <row r="135" spans="1:6" ht="24" x14ac:dyDescent="0.2">
      <c r="A135" s="63">
        <v>671</v>
      </c>
      <c r="B135" s="182" t="s">
        <v>273</v>
      </c>
      <c r="C135" s="247" t="s">
        <v>274</v>
      </c>
      <c r="D135" s="60">
        <f t="shared" ref="D135:E135" si="27">SUM(D136:D138)</f>
        <v>318930.68</v>
      </c>
      <c r="E135" s="60">
        <f t="shared" si="27"/>
        <v>397048.65</v>
      </c>
      <c r="F135" s="45">
        <f t="shared" si="26"/>
        <v>124.49371443349384</v>
      </c>
    </row>
    <row r="136" spans="1:6" ht="12.75" customHeight="1" x14ac:dyDescent="0.2">
      <c r="A136" s="63">
        <v>6711</v>
      </c>
      <c r="B136" s="65" t="s">
        <v>275</v>
      </c>
      <c r="C136" s="247" t="s">
        <v>276</v>
      </c>
      <c r="D136" s="194">
        <v>318303.83</v>
      </c>
      <c r="E136" s="194">
        <v>396454.21</v>
      </c>
      <c r="F136" s="45">
        <f t="shared" si="26"/>
        <v>124.55213309874405</v>
      </c>
    </row>
    <row r="137" spans="1:6" ht="24" x14ac:dyDescent="0.2">
      <c r="A137" s="63">
        <v>6712</v>
      </c>
      <c r="B137" s="182" t="s">
        <v>277</v>
      </c>
      <c r="C137" s="247" t="s">
        <v>278</v>
      </c>
      <c r="D137" s="194">
        <v>626.85</v>
      </c>
      <c r="E137" s="194">
        <v>594.44000000000005</v>
      </c>
      <c r="F137" s="45">
        <f t="shared" si="26"/>
        <v>94.82970407593524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1680730.53</v>
      </c>
      <c r="E152" s="60">
        <f>E153+E164+E202+E221+E230+E262+E273</f>
        <v>2004878.69</v>
      </c>
      <c r="F152" s="45">
        <f t="shared" si="26"/>
        <v>119.28614695896552</v>
      </c>
    </row>
    <row r="153" spans="1:6" ht="12.75" customHeight="1" x14ac:dyDescent="0.2">
      <c r="A153" s="63">
        <v>31</v>
      </c>
      <c r="B153" s="64" t="s">
        <v>308</v>
      </c>
      <c r="C153" s="247" t="s">
        <v>3</v>
      </c>
      <c r="D153" s="60">
        <f t="shared" ref="D153:E153" si="30">D154+D159+D160</f>
        <v>1413858.34</v>
      </c>
      <c r="E153" s="60">
        <f t="shared" si="30"/>
        <v>1722805.22</v>
      </c>
      <c r="F153" s="45">
        <f t="shared" si="26"/>
        <v>121.85133200826894</v>
      </c>
    </row>
    <row r="154" spans="1:6" ht="12.75" customHeight="1" x14ac:dyDescent="0.2">
      <c r="A154" s="63">
        <v>311</v>
      </c>
      <c r="B154" s="64" t="s">
        <v>309</v>
      </c>
      <c r="C154" s="247" t="s">
        <v>310</v>
      </c>
      <c r="D154" s="60">
        <f t="shared" ref="D154:E154" si="31">SUM(D155:D158)</f>
        <v>1175621.22</v>
      </c>
      <c r="E154" s="60">
        <f t="shared" si="31"/>
        <v>1423962.32</v>
      </c>
      <c r="F154" s="45">
        <f t="shared" si="26"/>
        <v>121.12424442287629</v>
      </c>
    </row>
    <row r="155" spans="1:6" ht="12.75" customHeight="1" x14ac:dyDescent="0.2">
      <c r="A155" s="63">
        <v>3111</v>
      </c>
      <c r="B155" s="64" t="s">
        <v>311</v>
      </c>
      <c r="C155" s="247" t="s">
        <v>312</v>
      </c>
      <c r="D155" s="194">
        <v>1143198</v>
      </c>
      <c r="E155" s="194">
        <v>1381136.06</v>
      </c>
      <c r="F155" s="45">
        <f t="shared" si="26"/>
        <v>120.81337266160368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31648.48</v>
      </c>
      <c r="E157" s="194">
        <v>41178.32</v>
      </c>
      <c r="F157" s="45">
        <f t="shared" si="26"/>
        <v>130.11152510325928</v>
      </c>
    </row>
    <row r="158" spans="1:6" ht="12.75" customHeight="1" x14ac:dyDescent="0.2">
      <c r="A158" s="63">
        <v>3114</v>
      </c>
      <c r="B158" s="65" t="s">
        <v>317</v>
      </c>
      <c r="C158" s="247" t="s">
        <v>318</v>
      </c>
      <c r="D158" s="194">
        <v>774.74</v>
      </c>
      <c r="E158" s="194">
        <v>1647.94</v>
      </c>
      <c r="F158" s="45">
        <f t="shared" si="26"/>
        <v>212.70877971964791</v>
      </c>
    </row>
    <row r="159" spans="1:6" ht="12.75" customHeight="1" x14ac:dyDescent="0.2">
      <c r="A159" s="63">
        <v>312</v>
      </c>
      <c r="B159" s="65" t="s">
        <v>319</v>
      </c>
      <c r="C159" s="247" t="s">
        <v>320</v>
      </c>
      <c r="D159" s="194">
        <v>52884.1</v>
      </c>
      <c r="E159" s="194">
        <v>69412.72</v>
      </c>
      <c r="F159" s="45">
        <f t="shared" si="26"/>
        <v>131.25442240673473</v>
      </c>
    </row>
    <row r="160" spans="1:6" ht="12.75" customHeight="1" x14ac:dyDescent="0.2">
      <c r="A160" s="63">
        <v>313</v>
      </c>
      <c r="B160" s="65" t="s">
        <v>321</v>
      </c>
      <c r="C160" s="247" t="s">
        <v>322</v>
      </c>
      <c r="D160" s="60">
        <f t="shared" ref="D160:E160" si="32">SUM(D161:D163)</f>
        <v>185353.02000000002</v>
      </c>
      <c r="E160" s="60">
        <f t="shared" si="32"/>
        <v>229430.18</v>
      </c>
      <c r="F160" s="45">
        <f t="shared" si="26"/>
        <v>123.78011429217608</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185336.01</v>
      </c>
      <c r="E162" s="194">
        <v>229430.18</v>
      </c>
      <c r="F162" s="45">
        <f t="shared" si="26"/>
        <v>123.79147473823353</v>
      </c>
    </row>
    <row r="163" spans="1:6" ht="12.75" customHeight="1" x14ac:dyDescent="0.2">
      <c r="A163" s="63">
        <v>3133</v>
      </c>
      <c r="B163" s="64" t="s">
        <v>327</v>
      </c>
      <c r="C163" s="247" t="s">
        <v>328</v>
      </c>
      <c r="D163" s="194">
        <v>17.010000000000002</v>
      </c>
      <c r="E163" s="194"/>
      <c r="F163" s="45">
        <f t="shared" si="26"/>
        <v>0</v>
      </c>
    </row>
    <row r="164" spans="1:6" ht="12.75" customHeight="1" x14ac:dyDescent="0.2">
      <c r="A164" s="70">
        <v>32</v>
      </c>
      <c r="B164" s="65" t="s">
        <v>329</v>
      </c>
      <c r="C164" s="247" t="s">
        <v>330</v>
      </c>
      <c r="D164" s="60">
        <f>D165+D170+D178+D188+D189+D194</f>
        <v>227717.65999999997</v>
      </c>
      <c r="E164" s="60">
        <f>E165+E170+E178+E188+E189+E194</f>
        <v>243382.97999999998</v>
      </c>
      <c r="F164" s="45">
        <f t="shared" si="26"/>
        <v>106.87927321930148</v>
      </c>
    </row>
    <row r="165" spans="1:6" ht="12.75" customHeight="1" x14ac:dyDescent="0.2">
      <c r="A165" s="63">
        <v>321</v>
      </c>
      <c r="B165" s="64" t="s">
        <v>331</v>
      </c>
      <c r="C165" s="247" t="s">
        <v>332</v>
      </c>
      <c r="D165" s="60">
        <f t="shared" ref="D165:E165" si="33">SUM(D166:D169)</f>
        <v>25250.66</v>
      </c>
      <c r="E165" s="60">
        <f t="shared" si="33"/>
        <v>34377.82</v>
      </c>
      <c r="F165" s="45">
        <f t="shared" si="26"/>
        <v>136.14622350465297</v>
      </c>
    </row>
    <row r="166" spans="1:6" ht="12.75" customHeight="1" x14ac:dyDescent="0.2">
      <c r="A166" s="63">
        <v>3211</v>
      </c>
      <c r="B166" s="64" t="s">
        <v>333</v>
      </c>
      <c r="C166" s="247" t="s">
        <v>334</v>
      </c>
      <c r="D166" s="194">
        <v>4777.62</v>
      </c>
      <c r="E166" s="194">
        <v>7861.04</v>
      </c>
      <c r="F166" s="45">
        <f t="shared" si="26"/>
        <v>164.53882895667718</v>
      </c>
    </row>
    <row r="167" spans="1:6" ht="12.75" customHeight="1" x14ac:dyDescent="0.2">
      <c r="A167" s="63">
        <v>3212</v>
      </c>
      <c r="B167" s="64" t="s">
        <v>335</v>
      </c>
      <c r="C167" s="247" t="s">
        <v>336</v>
      </c>
      <c r="D167" s="194">
        <v>18767.34</v>
      </c>
      <c r="E167" s="194">
        <v>23456.83</v>
      </c>
      <c r="F167" s="45">
        <f t="shared" si="26"/>
        <v>124.98750488881217</v>
      </c>
    </row>
    <row r="168" spans="1:6" ht="12.75" customHeight="1" x14ac:dyDescent="0.2">
      <c r="A168" s="63">
        <v>3213</v>
      </c>
      <c r="B168" s="64" t="s">
        <v>337</v>
      </c>
      <c r="C168" s="247" t="s">
        <v>338</v>
      </c>
      <c r="D168" s="194">
        <v>1475</v>
      </c>
      <c r="E168" s="194">
        <v>2830.45</v>
      </c>
      <c r="F168" s="45">
        <f t="shared" si="26"/>
        <v>191.89491525423728</v>
      </c>
    </row>
    <row r="169" spans="1:6" ht="12.75" customHeight="1" x14ac:dyDescent="0.2">
      <c r="A169" s="63">
        <v>3214</v>
      </c>
      <c r="B169" s="64" t="s">
        <v>339</v>
      </c>
      <c r="C169" s="247" t="s">
        <v>340</v>
      </c>
      <c r="D169" s="194">
        <v>230.7</v>
      </c>
      <c r="E169" s="194">
        <v>229.5</v>
      </c>
      <c r="F169" s="45">
        <f t="shared" si="26"/>
        <v>99.479843953185963</v>
      </c>
    </row>
    <row r="170" spans="1:6" ht="12.75" customHeight="1" x14ac:dyDescent="0.2">
      <c r="A170" s="63">
        <v>322</v>
      </c>
      <c r="B170" s="64" t="s">
        <v>341</v>
      </c>
      <c r="C170" s="247" t="s">
        <v>342</v>
      </c>
      <c r="D170" s="60">
        <f t="shared" ref="D170:E170" si="34">SUM(D171:D177)</f>
        <v>123262.73</v>
      </c>
      <c r="E170" s="60">
        <f t="shared" si="34"/>
        <v>120275.06999999999</v>
      </c>
      <c r="F170" s="45">
        <f t="shared" si="26"/>
        <v>97.576185437398635</v>
      </c>
    </row>
    <row r="171" spans="1:6" ht="12.75" customHeight="1" x14ac:dyDescent="0.2">
      <c r="A171" s="63">
        <v>3221</v>
      </c>
      <c r="B171" s="64" t="s">
        <v>343</v>
      </c>
      <c r="C171" s="247" t="s">
        <v>344</v>
      </c>
      <c r="D171" s="194">
        <v>16271.26</v>
      </c>
      <c r="E171" s="194">
        <v>13448.11</v>
      </c>
      <c r="F171" s="45">
        <f t="shared" si="26"/>
        <v>82.649469063858604</v>
      </c>
    </row>
    <row r="172" spans="1:6" ht="12.75" customHeight="1" x14ac:dyDescent="0.2">
      <c r="A172" s="63">
        <v>3222</v>
      </c>
      <c r="B172" s="64" t="s">
        <v>345</v>
      </c>
      <c r="C172" s="247" t="s">
        <v>346</v>
      </c>
      <c r="D172" s="194">
        <v>75243.42</v>
      </c>
      <c r="E172" s="194">
        <v>73034.37</v>
      </c>
      <c r="F172" s="45">
        <f t="shared" si="26"/>
        <v>97.064128664008081</v>
      </c>
    </row>
    <row r="173" spans="1:6" ht="12.75" customHeight="1" x14ac:dyDescent="0.2">
      <c r="A173" s="63">
        <v>3223</v>
      </c>
      <c r="B173" s="65" t="s">
        <v>347</v>
      </c>
      <c r="C173" s="247" t="s">
        <v>348</v>
      </c>
      <c r="D173" s="194">
        <v>30881.58</v>
      </c>
      <c r="E173" s="194">
        <v>32292.75</v>
      </c>
      <c r="F173" s="45">
        <f t="shared" si="26"/>
        <v>104.56961722813405</v>
      </c>
    </row>
    <row r="174" spans="1:6" ht="12.75" customHeight="1" x14ac:dyDescent="0.2">
      <c r="A174" s="63">
        <v>3224</v>
      </c>
      <c r="B174" s="65" t="s">
        <v>349</v>
      </c>
      <c r="C174" s="247" t="s">
        <v>350</v>
      </c>
      <c r="D174" s="194">
        <v>143.69999999999999</v>
      </c>
      <c r="E174" s="194">
        <v>427.92</v>
      </c>
      <c r="F174" s="45">
        <f t="shared" si="26"/>
        <v>297.78705636743217</v>
      </c>
    </row>
    <row r="175" spans="1:6" ht="12.75" customHeight="1" x14ac:dyDescent="0.2">
      <c r="A175" s="63">
        <v>3225</v>
      </c>
      <c r="B175" s="65" t="s">
        <v>351</v>
      </c>
      <c r="C175" s="247" t="s">
        <v>352</v>
      </c>
      <c r="D175" s="194">
        <v>180.1</v>
      </c>
      <c r="E175" s="194">
        <v>772.49</v>
      </c>
      <c r="F175" s="45">
        <f t="shared" si="26"/>
        <v>428.92282065519157</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542.66999999999996</v>
      </c>
      <c r="E177" s="194">
        <v>299.43</v>
      </c>
      <c r="F177" s="45">
        <f t="shared" si="26"/>
        <v>55.177179501354424</v>
      </c>
    </row>
    <row r="178" spans="1:6" ht="12.75" customHeight="1" x14ac:dyDescent="0.2">
      <c r="A178" s="63">
        <v>323</v>
      </c>
      <c r="B178" s="65" t="s">
        <v>357</v>
      </c>
      <c r="C178" s="247" t="s">
        <v>358</v>
      </c>
      <c r="D178" s="60">
        <f t="shared" ref="D178:E178" si="35">SUM(D179:D187)</f>
        <v>72272.149999999994</v>
      </c>
      <c r="E178" s="60">
        <f t="shared" si="35"/>
        <v>80790.97</v>
      </c>
      <c r="F178" s="45">
        <f t="shared" si="26"/>
        <v>111.78714068974011</v>
      </c>
    </row>
    <row r="179" spans="1:6" ht="12.75" customHeight="1" x14ac:dyDescent="0.2">
      <c r="A179" s="63">
        <v>3231</v>
      </c>
      <c r="B179" s="65" t="s">
        <v>359</v>
      </c>
      <c r="C179" s="247" t="s">
        <v>360</v>
      </c>
      <c r="D179" s="194">
        <v>12653.67</v>
      </c>
      <c r="E179" s="194">
        <v>7212.78</v>
      </c>
      <c r="F179" s="45">
        <f t="shared" si="26"/>
        <v>57.001486525253142</v>
      </c>
    </row>
    <row r="180" spans="1:6" ht="12.75" customHeight="1" x14ac:dyDescent="0.2">
      <c r="A180" s="63">
        <v>3232</v>
      </c>
      <c r="B180" s="65" t="s">
        <v>361</v>
      </c>
      <c r="C180" s="247" t="s">
        <v>362</v>
      </c>
      <c r="D180" s="194">
        <v>22109.54</v>
      </c>
      <c r="E180" s="194">
        <v>23728.43</v>
      </c>
      <c r="F180" s="45">
        <f t="shared" si="26"/>
        <v>107.32213334153491</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11149.15</v>
      </c>
      <c r="E182" s="194">
        <v>10693.73</v>
      </c>
      <c r="F182" s="45">
        <f t="shared" si="26"/>
        <v>95.915204298085499</v>
      </c>
    </row>
    <row r="183" spans="1:6" ht="12.75" customHeight="1" x14ac:dyDescent="0.2">
      <c r="A183" s="63">
        <v>3235</v>
      </c>
      <c r="B183" s="64" t="s">
        <v>367</v>
      </c>
      <c r="C183" s="247" t="s">
        <v>368</v>
      </c>
      <c r="D183" s="194">
        <v>600</v>
      </c>
      <c r="E183" s="194">
        <v>600</v>
      </c>
      <c r="F183" s="45">
        <f t="shared" si="26"/>
        <v>100</v>
      </c>
    </row>
    <row r="184" spans="1:6" ht="12.75" customHeight="1" x14ac:dyDescent="0.2">
      <c r="A184" s="63">
        <v>3236</v>
      </c>
      <c r="B184" s="64" t="s">
        <v>369</v>
      </c>
      <c r="C184" s="247" t="s">
        <v>370</v>
      </c>
      <c r="D184" s="194">
        <v>4088.95</v>
      </c>
      <c r="E184" s="194">
        <v>5768.36</v>
      </c>
      <c r="F184" s="45">
        <f t="shared" si="26"/>
        <v>141.07191332738233</v>
      </c>
    </row>
    <row r="185" spans="1:6" ht="12.75" customHeight="1" x14ac:dyDescent="0.2">
      <c r="A185" s="63">
        <v>3237</v>
      </c>
      <c r="B185" s="64" t="s">
        <v>371</v>
      </c>
      <c r="C185" s="247" t="s">
        <v>372</v>
      </c>
      <c r="D185" s="194">
        <v>8945</v>
      </c>
      <c r="E185" s="194">
        <v>3561.17</v>
      </c>
      <c r="F185" s="45">
        <f t="shared" si="26"/>
        <v>39.811850195640027</v>
      </c>
    </row>
    <row r="186" spans="1:6" ht="12.75" customHeight="1" x14ac:dyDescent="0.2">
      <c r="A186" s="63">
        <v>3238</v>
      </c>
      <c r="B186" s="64" t="s">
        <v>373</v>
      </c>
      <c r="C186" s="247" t="s">
        <v>374</v>
      </c>
      <c r="D186" s="194">
        <v>4929.03</v>
      </c>
      <c r="E186" s="194">
        <v>3886.45</v>
      </c>
      <c r="F186" s="45">
        <f t="shared" si="26"/>
        <v>78.848170938298196</v>
      </c>
    </row>
    <row r="187" spans="1:6" ht="12.75" customHeight="1" x14ac:dyDescent="0.2">
      <c r="A187" s="63">
        <v>3239</v>
      </c>
      <c r="B187" s="64" t="s">
        <v>375</v>
      </c>
      <c r="C187" s="247" t="s">
        <v>376</v>
      </c>
      <c r="D187" s="194">
        <v>7796.81</v>
      </c>
      <c r="E187" s="194">
        <v>25340.05</v>
      </c>
      <c r="F187" s="45">
        <f t="shared" si="26"/>
        <v>325.00535475405962</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6932.12</v>
      </c>
      <c r="E194" s="60">
        <f t="shared" si="36"/>
        <v>7939.1200000000008</v>
      </c>
      <c r="F194" s="45">
        <f t="shared" si="26"/>
        <v>114.52658061314578</v>
      </c>
    </row>
    <row r="195" spans="1:6" ht="12.75" customHeight="1" x14ac:dyDescent="0.2">
      <c r="A195" s="63">
        <v>3291</v>
      </c>
      <c r="B195" s="183" t="s">
        <v>391</v>
      </c>
      <c r="C195" s="247" t="s">
        <v>392</v>
      </c>
      <c r="D195" s="194">
        <v>4617.2700000000004</v>
      </c>
      <c r="E195" s="194">
        <v>3570.9</v>
      </c>
      <c r="F195" s="45">
        <f t="shared" si="26"/>
        <v>77.337907464800622</v>
      </c>
    </row>
    <row r="196" spans="1:6" ht="12.75" customHeight="1" x14ac:dyDescent="0.2">
      <c r="A196" s="63">
        <v>3292</v>
      </c>
      <c r="B196" s="64" t="s">
        <v>393</v>
      </c>
      <c r="C196" s="247" t="s">
        <v>394</v>
      </c>
      <c r="D196" s="194">
        <v>0</v>
      </c>
      <c r="E196" s="194">
        <v>1847.24</v>
      </c>
      <c r="F196" s="45" t="str">
        <f t="shared" si="26"/>
        <v>-</v>
      </c>
    </row>
    <row r="197" spans="1:6" ht="12.75" customHeight="1" x14ac:dyDescent="0.2">
      <c r="A197" s="63">
        <v>3293</v>
      </c>
      <c r="B197" s="64" t="s">
        <v>395</v>
      </c>
      <c r="C197" s="247" t="s">
        <v>396</v>
      </c>
      <c r="D197" s="194">
        <v>359.23</v>
      </c>
      <c r="E197" s="194">
        <v>1720.18</v>
      </c>
      <c r="F197" s="45">
        <f t="shared" si="26"/>
        <v>478.85198897642181</v>
      </c>
    </row>
    <row r="198" spans="1:6" ht="12.75" customHeight="1" x14ac:dyDescent="0.2">
      <c r="A198" s="63">
        <v>3294</v>
      </c>
      <c r="B198" s="64" t="s">
        <v>397</v>
      </c>
      <c r="C198" s="247" t="s">
        <v>398</v>
      </c>
      <c r="D198" s="194">
        <v>278.08999999999997</v>
      </c>
      <c r="E198" s="194">
        <v>310</v>
      </c>
      <c r="F198" s="45">
        <f t="shared" si="26"/>
        <v>111.47470243446367</v>
      </c>
    </row>
    <row r="199" spans="1:6" ht="12.75" customHeight="1" x14ac:dyDescent="0.2">
      <c r="A199" s="63">
        <v>3295</v>
      </c>
      <c r="B199" s="64" t="s">
        <v>399</v>
      </c>
      <c r="C199" s="247" t="s">
        <v>400</v>
      </c>
      <c r="D199" s="194">
        <v>161.12</v>
      </c>
      <c r="E199" s="194">
        <v>279.8</v>
      </c>
      <c r="F199" s="45">
        <f t="shared" si="26"/>
        <v>173.65938430983118</v>
      </c>
    </row>
    <row r="200" spans="1:6" ht="12.75" customHeight="1" x14ac:dyDescent="0.2">
      <c r="A200" s="63" t="s">
        <v>401</v>
      </c>
      <c r="B200" s="64" t="s">
        <v>402</v>
      </c>
      <c r="C200" s="247" t="s">
        <v>401</v>
      </c>
      <c r="D200" s="194">
        <v>581.82000000000005</v>
      </c>
      <c r="E200" s="194"/>
      <c r="F200" s="45">
        <f t="shared" si="26"/>
        <v>0</v>
      </c>
    </row>
    <row r="201" spans="1:6" ht="12.75" customHeight="1" x14ac:dyDescent="0.2">
      <c r="A201" s="63">
        <v>3299</v>
      </c>
      <c r="B201" s="64" t="s">
        <v>403</v>
      </c>
      <c r="C201" s="247" t="s">
        <v>404</v>
      </c>
      <c r="D201" s="194">
        <v>934.59</v>
      </c>
      <c r="E201" s="194">
        <v>211</v>
      </c>
      <c r="F201" s="45">
        <f t="shared" si="26"/>
        <v>22.576744882782823</v>
      </c>
    </row>
    <row r="202" spans="1:6" ht="12.75" customHeight="1" x14ac:dyDescent="0.2">
      <c r="A202" s="63">
        <v>34</v>
      </c>
      <c r="B202" s="183" t="s">
        <v>405</v>
      </c>
      <c r="C202" s="247" t="s">
        <v>406</v>
      </c>
      <c r="D202" s="60">
        <f t="shared" ref="D202:E202" si="37">D203+D208+D216</f>
        <v>2451.81</v>
      </c>
      <c r="E202" s="60">
        <f t="shared" si="37"/>
        <v>1416.76</v>
      </c>
      <c r="F202" s="45">
        <f t="shared" si="26"/>
        <v>57.784249187335071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2451.81</v>
      </c>
      <c r="E216" s="60">
        <f t="shared" si="40"/>
        <v>1416.76</v>
      </c>
      <c r="F216" s="45">
        <f t="shared" si="26"/>
        <v>57.784249187335071</v>
      </c>
    </row>
    <row r="217" spans="1:6" ht="12.75" customHeight="1" x14ac:dyDescent="0.2">
      <c r="A217" s="63">
        <v>3431</v>
      </c>
      <c r="B217" s="182" t="s">
        <v>435</v>
      </c>
      <c r="C217" s="247" t="s">
        <v>436</v>
      </c>
      <c r="D217" s="194">
        <v>1426.29</v>
      </c>
      <c r="E217" s="194">
        <v>1416.76</v>
      </c>
      <c r="F217" s="45">
        <f t="shared" si="26"/>
        <v>99.331832937200716</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585.52</v>
      </c>
      <c r="E219" s="194"/>
      <c r="F219" s="45">
        <f t="shared" si="26"/>
        <v>0</v>
      </c>
    </row>
    <row r="220" spans="1:6" ht="12.75" customHeight="1" x14ac:dyDescent="0.2">
      <c r="A220" s="63">
        <v>3434</v>
      </c>
      <c r="B220" s="65" t="s">
        <v>441</v>
      </c>
      <c r="C220" s="247" t="s">
        <v>442</v>
      </c>
      <c r="D220" s="194">
        <v>440</v>
      </c>
      <c r="E220" s="194"/>
      <c r="F220" s="45">
        <f t="shared" si="26"/>
        <v>0</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35797.81</v>
      </c>
      <c r="E262" s="60">
        <f t="shared" si="55"/>
        <v>36388.94</v>
      </c>
      <c r="F262" s="45">
        <f t="shared" ref="F262:F268" si="56">IF(D262&lt;&gt;0,IF(E262/D262&gt;=100,"&gt;&gt;100",E262/D262*100),"-")</f>
        <v>101.65130213272823</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35797.81</v>
      </c>
      <c r="E269" s="60">
        <f t="shared" si="58"/>
        <v>36388.94</v>
      </c>
      <c r="F269" s="45">
        <f t="shared" ref="F269:F272" si="59">IF(D269&lt;&gt;0,IF(E269/D269&gt;=100,"&gt;&gt;100",E269/D269*100),"-")</f>
        <v>101.65130213272823</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35797.81</v>
      </c>
      <c r="E271" s="194">
        <v>36388.94</v>
      </c>
      <c r="F271" s="45">
        <f t="shared" si="59"/>
        <v>101.65130213272823</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904.91</v>
      </c>
      <c r="E273" s="60">
        <f t="shared" si="60"/>
        <v>884.79</v>
      </c>
      <c r="F273" s="45">
        <f t="shared" ref="F273:F277" si="61">IF(D273&lt;&gt;0,IF(E273/D273&gt;=100,"&gt;&gt;100",E273/D273*100),"-")</f>
        <v>97.776574465968991</v>
      </c>
    </row>
    <row r="274" spans="1:6" ht="12.75" customHeight="1" x14ac:dyDescent="0.2">
      <c r="A274" s="63">
        <v>381</v>
      </c>
      <c r="B274" s="64" t="s">
        <v>540</v>
      </c>
      <c r="C274" s="247" t="s">
        <v>541</v>
      </c>
      <c r="D274" s="60">
        <f t="shared" ref="D274:E274" si="62">SUM(D275:D277)</f>
        <v>904.91</v>
      </c>
      <c r="E274" s="60">
        <f t="shared" si="62"/>
        <v>884.79</v>
      </c>
      <c r="F274" s="45">
        <f t="shared" si="61"/>
        <v>97.776574465968991</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904.91</v>
      </c>
      <c r="E276" s="194">
        <v>884.79</v>
      </c>
      <c r="F276" s="45">
        <f t="shared" si="61"/>
        <v>97.776574465968991</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1680730.53</v>
      </c>
      <c r="E299" s="60">
        <f>E152-E297+E298</f>
        <v>2004878.69</v>
      </c>
      <c r="F299" s="45">
        <f t="shared" si="68"/>
        <v>119.28614695896552</v>
      </c>
    </row>
    <row r="300" spans="1:6" ht="12.75" customHeight="1" x14ac:dyDescent="0.2">
      <c r="A300" s="63" t="s">
        <v>581</v>
      </c>
      <c r="B300" s="64" t="s">
        <v>592</v>
      </c>
      <c r="C300" s="247" t="s">
        <v>593</v>
      </c>
      <c r="D300" s="60">
        <f>IF(D6&gt;=D299,D6-D299,0)</f>
        <v>71772.899999999674</v>
      </c>
      <c r="E300" s="60">
        <f>IF(E6&gt;=E299,E6-E299,0)</f>
        <v>0</v>
      </c>
      <c r="F300" s="45">
        <f t="shared" si="68"/>
        <v>0</v>
      </c>
    </row>
    <row r="301" spans="1:6" ht="12.75" customHeight="1" x14ac:dyDescent="0.2">
      <c r="A301" s="63" t="s">
        <v>581</v>
      </c>
      <c r="B301" s="64" t="s">
        <v>594</v>
      </c>
      <c r="C301" s="247" t="s">
        <v>595</v>
      </c>
      <c r="D301" s="60">
        <f>IF(D299&gt;=D6,D299-D6,0)</f>
        <v>0</v>
      </c>
      <c r="E301" s="60">
        <f>IF(E299&gt;=E6,E299-E6,0)</f>
        <v>55403.819999999832</v>
      </c>
      <c r="F301" s="45" t="str">
        <f t="shared" si="68"/>
        <v>-</v>
      </c>
    </row>
    <row r="302" spans="1:6" ht="12.75" customHeight="1" x14ac:dyDescent="0.2">
      <c r="A302" s="63">
        <v>92211</v>
      </c>
      <c r="B302" s="64" t="s">
        <v>596</v>
      </c>
      <c r="C302" s="247" t="s">
        <v>597</v>
      </c>
      <c r="D302" s="194">
        <v>47598.12</v>
      </c>
      <c r="E302" s="194">
        <v>71486.58</v>
      </c>
      <c r="F302" s="45">
        <f t="shared" si="68"/>
        <v>150.18782254425173</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5009.62</v>
      </c>
      <c r="E304" s="194">
        <v>163338.42000000001</v>
      </c>
      <c r="F304" s="45">
        <f t="shared" si="68"/>
        <v>3260.4952072213068</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47884.44</v>
      </c>
      <c r="E360" s="60">
        <f t="shared" si="86"/>
        <v>46099.8</v>
      </c>
      <c r="F360" s="45">
        <f t="shared" si="72"/>
        <v>96.273027313256662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47884.44</v>
      </c>
      <c r="E373" s="60">
        <f t="shared" si="90"/>
        <v>46099.8</v>
      </c>
      <c r="F373" s="45">
        <f t="shared" si="72"/>
        <v>96.273027313256662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18155.52</v>
      </c>
      <c r="E379" s="60">
        <f t="shared" si="92"/>
        <v>18153.88</v>
      </c>
      <c r="F379" s="45">
        <f t="shared" si="72"/>
        <v>99.990966934574161</v>
      </c>
    </row>
    <row r="380" spans="1:6" ht="12.75" customHeight="1" x14ac:dyDescent="0.2">
      <c r="A380" s="63">
        <v>4221</v>
      </c>
      <c r="B380" s="64" t="s">
        <v>647</v>
      </c>
      <c r="C380" s="247" t="s">
        <v>739</v>
      </c>
      <c r="D380" s="194">
        <v>14770.71</v>
      </c>
      <c r="E380" s="194">
        <v>11550.04</v>
      </c>
      <c r="F380" s="45">
        <f t="shared" si="72"/>
        <v>78.195564058870573</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1650</v>
      </c>
      <c r="E382" s="194">
        <v>2150</v>
      </c>
      <c r="F382" s="45">
        <f t="shared" si="72"/>
        <v>130.30303030303031</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1061.1300000000001</v>
      </c>
      <c r="E385" s="194">
        <v>3116.23</v>
      </c>
      <c r="F385" s="45">
        <f t="shared" si="72"/>
        <v>293.67089800495694</v>
      </c>
    </row>
    <row r="386" spans="1:6" ht="12.75" customHeight="1" x14ac:dyDescent="0.2">
      <c r="A386" s="63">
        <v>4227</v>
      </c>
      <c r="B386" s="183" t="s">
        <v>659</v>
      </c>
      <c r="C386" s="247" t="s">
        <v>746</v>
      </c>
      <c r="D386" s="194">
        <v>673.68</v>
      </c>
      <c r="E386" s="194">
        <v>1337.61</v>
      </c>
      <c r="F386" s="45">
        <f t="shared" si="72"/>
        <v>198.55272532953333</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29728.92</v>
      </c>
      <c r="E393" s="60">
        <f t="shared" si="94"/>
        <v>27945.919999999998</v>
      </c>
      <c r="F393" s="45">
        <f t="shared" si="72"/>
        <v>94.002473012810412</v>
      </c>
    </row>
    <row r="394" spans="1:6" ht="12.75" customHeight="1" x14ac:dyDescent="0.2">
      <c r="A394" s="63">
        <v>4241</v>
      </c>
      <c r="B394" s="64" t="s">
        <v>756</v>
      </c>
      <c r="C394" s="247" t="s">
        <v>757</v>
      </c>
      <c r="D394" s="194">
        <v>29728.92</v>
      </c>
      <c r="E394" s="194">
        <v>27945.919999999998</v>
      </c>
      <c r="F394" s="45">
        <f t="shared" si="72"/>
        <v>94.002473012810412</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47884.44</v>
      </c>
      <c r="E418" s="60">
        <f t="shared" si="102"/>
        <v>46099.8</v>
      </c>
      <c r="F418" s="45">
        <f t="shared" si="72"/>
        <v>96.273027313256662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1752503.4299999997</v>
      </c>
      <c r="E422" s="60">
        <f>E6+E308</f>
        <v>1949474.87</v>
      </c>
      <c r="F422" s="45">
        <f t="shared" si="72"/>
        <v>111.23943249571846</v>
      </c>
    </row>
    <row r="423" spans="1:6" ht="12.75" customHeight="1" x14ac:dyDescent="0.2">
      <c r="A423" s="63" t="s">
        <v>581</v>
      </c>
      <c r="B423" s="64" t="s">
        <v>804</v>
      </c>
      <c r="C423" s="247" t="s">
        <v>805</v>
      </c>
      <c r="D423" s="60">
        <f t="shared" ref="D423:E423" si="103">D299+D360</f>
        <v>1728614.97</v>
      </c>
      <c r="E423" s="60">
        <f t="shared" si="103"/>
        <v>2050978.49</v>
      </c>
      <c r="F423" s="45">
        <f t="shared" si="72"/>
        <v>118.64865951033619</v>
      </c>
    </row>
    <row r="424" spans="1:6" ht="12.75" customHeight="1" x14ac:dyDescent="0.2">
      <c r="A424" s="63" t="s">
        <v>581</v>
      </c>
      <c r="B424" s="64" t="s">
        <v>806</v>
      </c>
      <c r="C424" s="247" t="s">
        <v>807</v>
      </c>
      <c r="D424" s="60">
        <f t="shared" ref="D424:E424" si="104">IF(D422&gt;=D423,D422-D423,0)</f>
        <v>23888.45999999973</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101503.61999999988</v>
      </c>
      <c r="F425" s="45" t="str">
        <f t="shared" si="72"/>
        <v>-</v>
      </c>
    </row>
    <row r="426" spans="1:6" ht="12.75" customHeight="1" x14ac:dyDescent="0.2">
      <c r="A426" s="251" t="s">
        <v>810</v>
      </c>
      <c r="B426" s="183" t="s">
        <v>811</v>
      </c>
      <c r="C426" s="252" t="s">
        <v>812</v>
      </c>
      <c r="D426" s="60">
        <f t="shared" ref="D426:E426" si="106">IF(D302-D303+D419-D420&gt;=0,D302-D303+D419-D420,0)</f>
        <v>47598.12</v>
      </c>
      <c r="E426" s="60">
        <f t="shared" si="106"/>
        <v>71486.58</v>
      </c>
      <c r="F426" s="45">
        <f t="shared" si="72"/>
        <v>150.18782254425173</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5009.62</v>
      </c>
      <c r="E428" s="81">
        <f t="shared" si="108"/>
        <v>163338.42000000001</v>
      </c>
      <c r="F428" s="61">
        <f t="shared" si="72"/>
        <v>3260.4952072213068</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1752503.4299999997</v>
      </c>
      <c r="E643" s="60">
        <f>E422+E430</f>
        <v>1949474.87</v>
      </c>
      <c r="F643" s="45">
        <f t="shared" si="109"/>
        <v>111.23943249571846</v>
      </c>
    </row>
    <row r="644" spans="1:6" ht="12.75" customHeight="1" x14ac:dyDescent="0.2">
      <c r="A644" s="63" t="s">
        <v>581</v>
      </c>
      <c r="B644" s="64" t="s">
        <v>1237</v>
      </c>
      <c r="C644" s="247" t="s">
        <v>1238</v>
      </c>
      <c r="D644" s="60">
        <f>D423+D535</f>
        <v>1728614.97</v>
      </c>
      <c r="E644" s="60">
        <f>E423+E535</f>
        <v>2050978.49</v>
      </c>
      <c r="F644" s="45">
        <f t="shared" si="109"/>
        <v>118.64865951033619</v>
      </c>
    </row>
    <row r="645" spans="1:6" ht="12.75" customHeight="1" x14ac:dyDescent="0.2">
      <c r="A645" s="63" t="s">
        <v>581</v>
      </c>
      <c r="B645" s="64" t="s">
        <v>1239</v>
      </c>
      <c r="C645" s="247" t="s">
        <v>1240</v>
      </c>
      <c r="D645" s="60">
        <f t="shared" ref="D645:E645" si="163">IF(D643&gt;=D644,D643-D644,0)</f>
        <v>23888.45999999973</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101503.61999999988</v>
      </c>
      <c r="F646" s="45" t="str">
        <f t="shared" si="109"/>
        <v>-</v>
      </c>
    </row>
    <row r="647" spans="1:6" ht="24" x14ac:dyDescent="0.2">
      <c r="A647" s="251" t="s">
        <v>1243</v>
      </c>
      <c r="B647" s="64" t="s">
        <v>1244</v>
      </c>
      <c r="C647" s="252" t="s">
        <v>1243</v>
      </c>
      <c r="D647" s="60">
        <f>IF(D426-D427+D641-D642&gt;=0,D426-D427+D641-D642,0)</f>
        <v>47598.12</v>
      </c>
      <c r="E647" s="60">
        <f>IF(E426-E427+E641-E642&gt;=0,E426-E427+E641-E642,0)</f>
        <v>71486.58</v>
      </c>
      <c r="F647" s="45">
        <f t="shared" si="109"/>
        <v>150.18782254425173</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71486.579999999725</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30017.039999999877</v>
      </c>
      <c r="F650" s="45" t="str">
        <f t="shared" si="109"/>
        <v>-</v>
      </c>
    </row>
    <row r="651" spans="1:6" ht="24" x14ac:dyDescent="0.2">
      <c r="A651" s="249" t="s">
        <v>1251</v>
      </c>
      <c r="B651" s="184" t="s">
        <v>1252</v>
      </c>
      <c r="C651" s="250" t="s">
        <v>1251</v>
      </c>
      <c r="D651" s="196">
        <v>120770.96</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52375.4</v>
      </c>
      <c r="E653" s="194">
        <v>73797.84</v>
      </c>
      <c r="F653" s="45">
        <f t="shared" ref="F653:F740" si="167">IF(D653&lt;&gt;0,IF(E653/D653&gt;=100,"&gt;&gt;100",E653/D653*100),"-")</f>
        <v>140.90172103697535</v>
      </c>
    </row>
    <row r="654" spans="1:6" ht="12.75" customHeight="1" x14ac:dyDescent="0.2">
      <c r="A654" s="63" t="s">
        <v>1256</v>
      </c>
      <c r="B654" s="64" t="s">
        <v>1257</v>
      </c>
      <c r="C654" s="247" t="s">
        <v>1256</v>
      </c>
      <c r="D654" s="194">
        <v>1755780.26</v>
      </c>
      <c r="E654" s="194">
        <v>622292.56000000006</v>
      </c>
      <c r="F654" s="45">
        <f t="shared" si="167"/>
        <v>35.442508050523365</v>
      </c>
    </row>
    <row r="655" spans="1:6" ht="12.75" customHeight="1" x14ac:dyDescent="0.2">
      <c r="A655" s="63" t="s">
        <v>1258</v>
      </c>
      <c r="B655" s="64" t="s">
        <v>1259</v>
      </c>
      <c r="C655" s="247" t="s">
        <v>1258</v>
      </c>
      <c r="D655" s="194">
        <v>1734357.82</v>
      </c>
      <c r="E655" s="194">
        <v>591217.64</v>
      </c>
      <c r="F655" s="45">
        <f t="shared" si="167"/>
        <v>34.088561955456228</v>
      </c>
    </row>
    <row r="656" spans="1:6" ht="24" x14ac:dyDescent="0.2">
      <c r="A656" s="63">
        <v>11</v>
      </c>
      <c r="B656" s="64" t="s">
        <v>1260</v>
      </c>
      <c r="C656" s="247" t="s">
        <v>1261</v>
      </c>
      <c r="D656" s="60">
        <f t="shared" ref="D656:E656" si="168">+D653+D654-D655</f>
        <v>73797.839999999851</v>
      </c>
      <c r="E656" s="60">
        <f t="shared" si="168"/>
        <v>104872.76000000001</v>
      </c>
      <c r="F656" s="45">
        <f t="shared" si="167"/>
        <v>142.10817010362393</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50</v>
      </c>
      <c r="E658" s="253">
        <v>50</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50</v>
      </c>
      <c r="E660" s="253">
        <v>50</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1296124.67</v>
      </c>
      <c r="E683" s="192">
        <v>1408165.5</v>
      </c>
      <c r="F683" s="71">
        <f t="shared" si="167"/>
        <v>108.64429422518438</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31238.02</v>
      </c>
      <c r="E685" s="194">
        <v>28420.33</v>
      </c>
      <c r="F685" s="45">
        <f t="shared" si="167"/>
        <v>90.979934067524127</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45140.480000000003</v>
      </c>
      <c r="E724" s="192">
        <v>42389.65</v>
      </c>
      <c r="F724" s="71">
        <f t="shared" si="167"/>
        <v>93.906068344864735</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882.88</v>
      </c>
      <c r="E733" s="192">
        <v>882.88</v>
      </c>
      <c r="F733" s="71">
        <f t="shared" si="167"/>
        <v>100</v>
      </c>
    </row>
    <row r="734" spans="1:6" ht="12.75" customHeight="1" x14ac:dyDescent="0.2">
      <c r="A734" s="70">
        <v>32121</v>
      </c>
      <c r="B734" s="65" t="s">
        <v>1397</v>
      </c>
      <c r="C734" s="278" t="s">
        <v>1398</v>
      </c>
      <c r="D734" s="192">
        <v>18767.34</v>
      </c>
      <c r="E734" s="192">
        <v>23456.83</v>
      </c>
      <c r="F734" s="71">
        <f t="shared" si="167"/>
        <v>124.98750488881217</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3271.6</v>
      </c>
      <c r="E736" s="194">
        <v>4611</v>
      </c>
      <c r="F736" s="45">
        <f t="shared" si="167"/>
        <v>140.94021273994377</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8820</v>
      </c>
      <c r="E738" s="194">
        <v>3436.17</v>
      </c>
      <c r="F738" s="45">
        <f t="shared" si="167"/>
        <v>38.958843537414964</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7796.81</v>
      </c>
      <c r="E740" s="192">
        <v>25340.05</v>
      </c>
      <c r="F740" s="71">
        <f t="shared" si="167"/>
        <v>325.00535475405962</v>
      </c>
    </row>
    <row r="741" spans="1:6" ht="12.75" customHeight="1" x14ac:dyDescent="0.2">
      <c r="A741" s="70">
        <v>32911</v>
      </c>
      <c r="B741" s="65" t="s">
        <v>1411</v>
      </c>
      <c r="C741" s="278" t="s">
        <v>1412</v>
      </c>
      <c r="D741" s="192">
        <v>4617.2700000000004</v>
      </c>
      <c r="E741" s="192">
        <v>3570.9</v>
      </c>
      <c r="F741" s="71">
        <f t="shared" ref="F741:F1006" si="169">IF(D741&lt;&gt;0,IF(E741/D741&gt;=100,"&gt;&gt;100",E741/D741*100),"-")</f>
        <v>77.337907464800622</v>
      </c>
    </row>
    <row r="742" spans="1:6" ht="12.75" customHeight="1" x14ac:dyDescent="0.2">
      <c r="A742" s="70" t="s">
        <v>1413</v>
      </c>
      <c r="B742" s="65" t="s">
        <v>1414</v>
      </c>
      <c r="C742" s="278" t="s">
        <v>1413</v>
      </c>
      <c r="D742" s="192">
        <v>0</v>
      </c>
      <c r="E742" s="192">
        <v>1847.24</v>
      </c>
      <c r="F742" s="71" t="str">
        <f t="shared" si="169"/>
        <v>-</v>
      </c>
    </row>
    <row r="743" spans="1:6" ht="12.75" customHeight="1" x14ac:dyDescent="0.2">
      <c r="A743" s="70" t="s">
        <v>1415</v>
      </c>
      <c r="B743" s="65" t="s">
        <v>1416</v>
      </c>
      <c r="C743" s="277" t="s">
        <v>1415</v>
      </c>
      <c r="D743" s="192">
        <v>278.08999999999997</v>
      </c>
      <c r="E743" s="192">
        <v>310</v>
      </c>
      <c r="F743" s="71">
        <f t="shared" ref="F743:F744" si="170">IF(D743&lt;&gt;0,IF(E743/D743&gt;=100,"&gt;&gt;100",E743/D743*100),"-")</f>
        <v>111.47470243446367</v>
      </c>
    </row>
    <row r="744" spans="1:6" ht="12.75" customHeight="1" x14ac:dyDescent="0.2">
      <c r="A744" s="70" t="s">
        <v>1417</v>
      </c>
      <c r="B744" s="65" t="s">
        <v>1418</v>
      </c>
      <c r="C744" s="277" t="s">
        <v>1417</v>
      </c>
      <c r="D744" s="192">
        <v>161.12</v>
      </c>
      <c r="E744" s="192">
        <v>279.8</v>
      </c>
      <c r="F744" s="71">
        <f t="shared" si="170"/>
        <v>173.65938430983118</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440</v>
      </c>
      <c r="E776" s="192"/>
      <c r="F776" s="71">
        <f t="shared" si="169"/>
        <v>0</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35797.81</v>
      </c>
      <c r="E855" s="194">
        <v>36388.94</v>
      </c>
      <c r="F855" s="45">
        <f t="shared" si="169"/>
        <v>101.65130213272823</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30" zoomScaleNormal="100" workbookViewId="0">
      <selection activeCell="E343" sqref="E34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1987</v>
      </c>
      <c r="E3" s="308" t="s">
        <v>1988</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2128</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599491.69999999995</v>
      </c>
      <c r="E6" s="180">
        <f t="shared" si="0"/>
        <v>674050.84</v>
      </c>
      <c r="F6" s="181">
        <f t="shared" ref="F6:F298" si="1">IF(D6&gt;0,IF(E6/D6&gt;=100,"&gt;&gt;100",E6/D6*100),"-")</f>
        <v>112.43705959565413</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338325.52</v>
      </c>
      <c r="E7" s="79">
        <f t="shared" si="2"/>
        <v>334172.08999999997</v>
      </c>
      <c r="F7" s="71">
        <f t="shared" si="1"/>
        <v>98.772356870980332</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338325.52</v>
      </c>
      <c r="E12" s="79">
        <f t="shared" si="3"/>
        <v>334172.08999999997</v>
      </c>
      <c r="F12" s="71">
        <f t="shared" si="1"/>
        <v>98.772356870980332</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309941.81</v>
      </c>
      <c r="E13" s="79">
        <f t="shared" si="4"/>
        <v>304189.46999999997</v>
      </c>
      <c r="F13" s="71">
        <f t="shared" si="1"/>
        <v>98.144058073352539</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460186.56</v>
      </c>
      <c r="E15" s="192">
        <v>460186.56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150244.75</v>
      </c>
      <c r="E18" s="192">
        <v>155997.09</v>
      </c>
      <c r="F18" s="71">
        <f t="shared" si="1"/>
        <v>103.82864625885431</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3910.5</v>
      </c>
      <c r="E19" s="79">
        <f t="shared" si="5"/>
        <v>7237.1599999999744</v>
      </c>
      <c r="F19" s="71">
        <f t="shared" si="1"/>
        <v>185.06993990538228</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232832.55</v>
      </c>
      <c r="E20" s="192">
        <v>245282.59</v>
      </c>
      <c r="F20" s="71">
        <f t="shared" si="1"/>
        <v>105.3472076820874</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259.74</v>
      </c>
      <c r="E21" s="192">
        <v>259.74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7610.6</v>
      </c>
      <c r="E22" s="192">
        <v>9760.6</v>
      </c>
      <c r="F22" s="71">
        <f t="shared" si="1"/>
        <v>128.25007226762673</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303.94</v>
      </c>
      <c r="E23" s="192">
        <v>303.94</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2100.34</v>
      </c>
      <c r="E24" s="192">
        <v>2100.34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2181.58</v>
      </c>
      <c r="E25" s="192">
        <v>5297.81</v>
      </c>
      <c r="F25" s="71">
        <f t="shared" si="1"/>
        <v>242.84280200588566</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50059.360000000001</v>
      </c>
      <c r="E26" s="192">
        <v>51396.97</v>
      </c>
      <c r="F26" s="71">
        <f t="shared" si="1"/>
        <v>102.67204774491722</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291437.61</v>
      </c>
      <c r="E28" s="192">
        <v>307164.83</v>
      </c>
      <c r="F28" s="71">
        <f t="shared" si="1"/>
        <v>105.39642772942037</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24473.209999999992</v>
      </c>
      <c r="E35" s="79">
        <f t="shared" si="7"/>
        <v>22745.460000000021</v>
      </c>
      <c r="F35" s="71">
        <f t="shared" si="1"/>
        <v>92.940239551738529</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164043.53</v>
      </c>
      <c r="E36" s="192">
        <v>191989.45</v>
      </c>
      <c r="F36" s="71">
        <f t="shared" si="1"/>
        <v>117.03567339717695</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139570.32</v>
      </c>
      <c r="E40" s="192">
        <v>169243.99</v>
      </c>
      <c r="F40" s="71">
        <f t="shared" si="1"/>
        <v>121.26073079147486</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18558.310000000001</v>
      </c>
      <c r="E54" s="192">
        <v>19330.8</v>
      </c>
      <c r="F54" s="71">
        <f t="shared" si="1"/>
        <v>104.16250186574099</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18558.310000000001</v>
      </c>
      <c r="E55" s="192">
        <v>19330.8</v>
      </c>
      <c r="F55" s="71">
        <f t="shared" si="1"/>
        <v>104.16250186574099</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261166.18</v>
      </c>
      <c r="E69" s="79">
        <f>E70+E82+E88+E119+E135+E147+E165+E171</f>
        <v>339878.75</v>
      </c>
      <c r="F69" s="71">
        <f t="shared" si="1"/>
        <v>130.13888321987173</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73797.84</v>
      </c>
      <c r="E70" s="79">
        <f t="shared" si="12"/>
        <v>104872.76</v>
      </c>
      <c r="F70" s="71">
        <f t="shared" si="1"/>
        <v>142.10817010362362</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73797.84</v>
      </c>
      <c r="E71" s="79">
        <f t="shared" si="13"/>
        <v>104872.76</v>
      </c>
      <c r="F71" s="71">
        <f t="shared" si="1"/>
        <v>142.10817010362362</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73797.84</v>
      </c>
      <c r="E73" s="192">
        <v>104872.76</v>
      </c>
      <c r="F73" s="71">
        <f t="shared" si="1"/>
        <v>142.10817010362362</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61587.76</v>
      </c>
      <c r="E82" s="79">
        <f>SUM(E83:E85)-E86+E87</f>
        <v>71667.570000000007</v>
      </c>
      <c r="F82" s="71">
        <f t="shared" si="1"/>
        <v>116.3665799827758</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61587.76</v>
      </c>
      <c r="E87" s="192">
        <v>71667.570000000007</v>
      </c>
      <c r="F87" s="71">
        <f t="shared" si="1"/>
        <v>116.3665799827758</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5009.62</v>
      </c>
      <c r="E147" s="79">
        <f t="shared" si="24"/>
        <v>163338.41999999998</v>
      </c>
      <c r="F147" s="71">
        <f t="shared" si="1"/>
        <v>3260.4952072213059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v>
      </c>
      <c r="E150" s="79">
        <f t="shared" si="25"/>
        <v>153983.12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153983.12</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1141.99</v>
      </c>
      <c r="E160" s="192">
        <v>4462.01</v>
      </c>
      <c r="F160" s="71">
        <f t="shared" si="1"/>
        <v>390.72233557211536</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3867.63</v>
      </c>
      <c r="E161" s="192">
        <v>4893.29</v>
      </c>
      <c r="F161" s="71">
        <f t="shared" si="1"/>
        <v>126.51908274576419</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120770.96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120770.96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2429</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599491.69999999995</v>
      </c>
      <c r="E176" s="79">
        <f>E177+E251</f>
        <v>674050.84000000008</v>
      </c>
      <c r="F176" s="71">
        <f t="shared" si="1"/>
        <v>112.43705959565413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184260.66999999998</v>
      </c>
      <c r="E177" s="79">
        <f>E178+E197+E203+E219+E247+E248</f>
        <v>206148.06000000003</v>
      </c>
      <c r="F177" s="71">
        <f t="shared" si="1"/>
        <v>111.87849257250613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184260.66999999998</v>
      </c>
      <c r="E178" s="79">
        <f>SUM(E179:E181)+E185+E186+SUM(E194:E196)</f>
        <v>146395.12000000002</v>
      </c>
      <c r="F178" s="71">
        <f t="shared" si="1"/>
        <v>79.450009597815978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120149.2</v>
      </c>
      <c r="E179" s="192">
        <v>133052.44</v>
      </c>
      <c r="F179" s="71">
        <f t="shared" si="1"/>
        <v>110.73934741138518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8811.36</v>
      </c>
      <c r="E180" s="192">
        <v>13167.51</v>
      </c>
      <c r="F180" s="71">
        <f t="shared" si="1"/>
        <v>149.43788473062048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204.85</v>
      </c>
      <c r="E181" s="79">
        <f t="shared" si="28"/>
        <v>175.17</v>
      </c>
      <c r="F181" s="71">
        <f t="shared" si="1"/>
        <v>85.511349768123011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204.85</v>
      </c>
      <c r="E184" s="192">
        <v>175.17</v>
      </c>
      <c r="F184" s="71">
        <f t="shared" si="1"/>
        <v>85.511349768123011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151.02000000000001</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54944.24</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v>0</v>
      </c>
      <c r="E247" s="192">
        <v>59752.94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415231.03</v>
      </c>
      <c r="E251" s="79">
        <f>+E252+E255-E264+E274+E291</f>
        <v>467902.78</v>
      </c>
      <c r="F251" s="71">
        <f t="shared" si="1"/>
        <v>112.68492626863653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338734.83</v>
      </c>
      <c r="E252" s="79">
        <f>E253-E254</f>
        <v>334581.40000000002</v>
      </c>
      <c r="F252" s="71">
        <f t="shared" si="1"/>
        <v>98.773840292715093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338734.83</v>
      </c>
      <c r="E253" s="192">
        <v>334581.40000000002</v>
      </c>
      <c r="F253" s="71">
        <f t="shared" si="1"/>
        <v>98.773840292715093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71486.579999999987</v>
      </c>
      <c r="E255" s="79">
        <f>E256-E260</f>
        <v>-30017.040000000001</v>
      </c>
      <c r="F255" s="71">
        <f t="shared" si="1"/>
        <v>-41.989755279942067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179812.71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179812.71</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108326.13</v>
      </c>
      <c r="E260" s="79">
        <f>SUM(E261:E263)</f>
        <v>30017.040000000001</v>
      </c>
      <c r="F260" s="71">
        <f t="shared" si="1"/>
        <v>27.709879416905231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108326.13</v>
      </c>
      <c r="E262" s="192">
        <v>30017.040000000001</v>
      </c>
      <c r="F262" s="71">
        <f t="shared" si="1"/>
        <v>27.709879416905231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5009.62</v>
      </c>
      <c r="E274" s="79">
        <f>SUM(E275:E277)+SUM(E286:E290)</f>
        <v>163338.41999999998</v>
      </c>
      <c r="F274" s="71">
        <f t="shared" si="1"/>
        <v>3260.4952072213059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v>0</v>
      </c>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v>0</v>
      </c>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0</v>
      </c>
      <c r="E277" s="79">
        <f>SUM(E278:E285)</f>
        <v>153983.12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v>0</v>
      </c>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v>0</v>
      </c>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v>0</v>
      </c>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v>0</v>
      </c>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v>0</v>
      </c>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v>0</v>
      </c>
      <c r="E283" s="192">
        <v>153983.12</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c r="E287" s="192">
        <v>4462.01</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v>5009.62</v>
      </c>
      <c r="E288" s="192">
        <v>4893.29</v>
      </c>
      <c r="F288" s="71">
        <f t="shared" si="39"/>
        <v>97.677867782386684</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23824.12</v>
      </c>
      <c r="E297" s="79">
        <f t="shared" si="42"/>
        <v>0</v>
      </c>
      <c r="F297" s="71">
        <f t="shared" si="1"/>
        <v>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23824.12</v>
      </c>
      <c r="E298" s="193">
        <v>0</v>
      </c>
      <c r="F298" s="75">
        <f t="shared" si="1"/>
        <v>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5009.62</v>
      </c>
      <c r="E302" s="192">
        <v>163338.42000000001</v>
      </c>
      <c r="F302" s="71">
        <f t="shared" si="43"/>
        <v>3260.4952072213068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61587.76</v>
      </c>
      <c r="E308" s="192">
        <v>71667.570000000007</v>
      </c>
      <c r="F308" s="71">
        <f t="shared" si="43"/>
        <v>116.3665799827758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0</v>
      </c>
      <c r="E336" s="192">
        <v>13342.68</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184260.67</v>
      </c>
      <c r="E337" s="192">
        <v>133052.44</v>
      </c>
      <c r="F337" s="71">
        <f t="shared" si="43"/>
        <v>72.20881157112909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54944.24</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v>0</v>
      </c>
      <c r="E368" s="192">
        <v>59752.94</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v>23824.12</v>
      </c>
      <c r="E388" s="192">
        <v>0</v>
      </c>
      <c r="F388" s="71">
        <f t="shared" si="44"/>
        <v>0</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4" workbookViewId="0">
      <selection activeCell="G124" sqref="G12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2830</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1728614.97</v>
      </c>
      <c r="E114" s="60">
        <f t="shared" si="22"/>
        <v>2050978.49</v>
      </c>
      <c r="F114" s="45">
        <f t="shared" si="1"/>
        <v>118.64865951033619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1656867.28</v>
      </c>
      <c r="E115" s="60">
        <f t="shared" si="23"/>
        <v>1981645.48</v>
      </c>
      <c r="F115" s="45">
        <f t="shared" si="1"/>
        <v>119.60194421848924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1656867.28</v>
      </c>
      <c r="E117" s="194">
        <v>1981645.48</v>
      </c>
      <c r="F117" s="45">
        <f t="shared" si="1"/>
        <v>119.60194421848924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71747.69</v>
      </c>
      <c r="E126" s="194">
        <v>69333.009999999995</v>
      </c>
      <c r="F126" s="45">
        <f t="shared" si="1"/>
        <v>96.634483981296114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1728614.97</v>
      </c>
      <c r="E141" s="81">
        <f t="shared" si="28"/>
        <v>2050978.49</v>
      </c>
      <c r="F141" s="61">
        <f t="shared" si="1"/>
        <v>118.64865951033619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6" workbookViewId="0">
      <selection activeCell="D25" sqre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3082</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52053.23</v>
      </c>
      <c r="E5" s="82">
        <f t="shared" si="0"/>
        <v>0</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51153.23</v>
      </c>
      <c r="E6" s="83">
        <f t="shared" si="1"/>
        <v>0</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51153.23</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v>51153.23</v>
      </c>
      <c r="E8" s="195"/>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v>900</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1"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3152</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184260.67</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1935160.55</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1847901.96</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1613132.4</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233352.8</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v>1416.76</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199">
        <v>46099.8</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283">
        <v>41158.79</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1913273.16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1830672.2499999998</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1600229.16</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228996.65</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v>1446.44</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46099.8</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283">
        <v>36501.11</v>
      </c>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206148.06000000029</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73095.62</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13342.68</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13167.51</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v>13167.51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175.17</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v>175.17</v>
      </c>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v>59752.94</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133052.44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v>4808.7</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v>128243.74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3152</v>
      </c>
      <c r="B1" s="384"/>
      <c r="C1" s="384"/>
      <c r="D1" s="384"/>
      <c r="E1" s="51" t="s">
        <v>3299</v>
      </c>
      <c r="F1" s="51"/>
      <c r="G1" s="51"/>
      <c r="H1" s="51"/>
      <c r="I1" s="51"/>
      <c r="J1" s="51"/>
      <c r="K1" s="51"/>
      <c r="L1" s="51"/>
      <c r="M1" s="51"/>
      <c r="N1" s="51"/>
      <c r="O1" s="51"/>
      <c r="P1" s="51"/>
    </row>
    <row r="2" spans="1:17" ht="37.5" customHeight="1" x14ac:dyDescent="0.2">
      <c r="A2" s="386" t="s">
        <v>3300</v>
      </c>
      <c r="B2" s="384"/>
      <c r="C2" s="384"/>
      <c r="D2" s="384"/>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0</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15026</v>
      </c>
      <c r="P3" s="51"/>
    </row>
    <row r="4" spans="1:17" ht="19.5" customHeight="1" x14ac:dyDescent="0.2">
      <c r="A4" s="390" t="s">
        <v>3311</v>
      </c>
      <c r="B4" s="391"/>
      <c r="C4" s="392"/>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3324</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3333</v>
      </c>
      <c r="B23" s="388"/>
      <c r="C23" s="389"/>
      <c r="D23" s="95"/>
      <c r="E23" s="51">
        <f>SUM(E24:E297)</f>
        <v>0</v>
      </c>
      <c r="F23" s="51">
        <f>SUM(F24:F297)</f>
        <v>0</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3550</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3553</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3554</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3652</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2026-01-30T12:25:57Z</cp:lastPrinted>
  <dcterms:created xsi:type="dcterms:W3CDTF">2022-04-01T05:14:30Z</dcterms:created>
  <dcterms:modified xsi:type="dcterms:W3CDTF">2026-02-06T13:55:28Z</dcterms:modified>
</cp:coreProperties>
</file>